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00 Index" sheetId="1" state="visible" r:id="rId1"/>
    <sheet name="TS Tax Summary" sheetId="2" state="visible" r:id="rId2"/>
    <sheet name="RP Review Points" sheetId="3" state="visible" r:id="rId3"/>
    <sheet name="1-2 Salary &amp; Wages" sheetId="4" state="visible" r:id="rId4"/>
    <sheet name="3-24 Other Income" sheetId="5" state="hidden" r:id="rId5"/>
    <sheet name="10 Interest" sheetId="6" state="visible" r:id="rId6"/>
    <sheet name="11 Dividends" sheetId="7" state="visible" r:id="rId7"/>
    <sheet name="13 Distributions" sheetId="8" state="visible" r:id="rId8"/>
    <sheet name="15 Business" sheetId="9" state="visible" r:id="rId9"/>
    <sheet name="18a CGT Events" sheetId="10" state="visible" r:id="rId10"/>
    <sheet name="18b CGT Shares" sheetId="11" state="hidden" r:id="rId11"/>
    <sheet name="18c CGT Other" sheetId="12" state="hidden" r:id="rId12"/>
    <sheet name="18 CG Summary" sheetId="13" state="visible" r:id="rId13"/>
    <sheet name="IR Investment Register" sheetId="14" state="visible" r:id="rId14"/>
    <sheet name="20 Foreign Income" sheetId="15" state="visible" r:id="rId15"/>
    <sheet name="21 Rental Summary" sheetId="16" state="visible" r:id="rId16"/>
    <sheet name="21a Rental Property" sheetId="17" state="visible" r:id="rId17"/>
    <sheet name="21b Rental Property" sheetId="18" state="hidden" r:id="rId18"/>
    <sheet name="21c Rental Property" sheetId="19" state="hidden" r:id="rId19"/>
    <sheet name="D1-D15 Deductions" sheetId="20" state="visible" r:id="rId20"/>
    <sheet name="L1 Losses" sheetId="21" state="visible" r:id="rId21"/>
    <sheet name="IT1-IT8 Tests, Spouse &amp; MLS" sheetId="22" state="visible" r:id="rId22"/>
    <sheet name="TTR Return Labels" sheetId="23" state="visible" r:id="rId23"/>
    <sheet name="RT Rates" sheetId="24" state="hidden" r:id="rId24"/>
    <sheet name="QA Checks" sheetId="25" state="hidden" r:id="rId25"/>
  </sheets>
  <definedNames/>
  <calcPr calcId="124519" fullCalcOnLoad="1"/>
</workbook>
</file>

<file path=xl/styles.xml><?xml version="1.0" encoding="utf-8"?>
<styleSheet xmlns="http://schemas.openxmlformats.org/spreadsheetml/2006/main">
  <numFmts count="11">
    <numFmt numFmtId="164" formatCode="#,##0;(#,##0);&quot;-&quot;"/>
    <numFmt numFmtId="165" formatCode="0;;&quot;–&quot;"/>
    <numFmt numFmtId="166" formatCode="#,##0.##;(#,##0.##);&quot;-&quot;"/>
    <numFmt numFmtId="167" formatCode="dd/mm/yyyy"/>
    <numFmt numFmtId="168" formatCode="#,##0.##"/>
    <numFmt numFmtId="169" formatCode="[&gt;=0.005]#,##0.##;[&lt;=-0.005]\(#,##0.##\);\-"/>
    <numFmt numFmtId="170" formatCode="[&gt;=0.005]#,##0.00;[&lt;=-0.005]\(#,##0.00\);\-"/>
    <numFmt numFmtId="171" formatCode="[&gt;=0.005]#,##0.00;[&lt;=-0.005]\(#,##0.00\);&quot;&quot;"/>
    <numFmt numFmtId="172" formatCode="[&gt;=0.005]#,##0.00;[&lt;=-0.005](#,##0.00);-"/>
    <numFmt numFmtId="173" formatCode="$0.00"/>
    <numFmt numFmtId="174" formatCode="0.##"/>
  </numFmts>
  <fonts count="38">
    <font>
      <name val="Calibri"/>
      <family val="2"/>
      <color theme="1"/>
      <sz val="11"/>
      <scheme val="minor"/>
    </font>
    <font>
      <name val="Arial"/>
      <b val="1"/>
      <color rgb="00FFFFFF"/>
      <sz val="10"/>
    </font>
    <font>
      <name val="Arial"/>
      <b val="1"/>
      <sz val="10"/>
    </font>
    <font>
      <name val="Arial"/>
      <color rgb="000000CC"/>
      <sz val="10"/>
    </font>
    <font>
      <name val="Arial"/>
      <sz val="10"/>
    </font>
    <font>
      <name val="Arial"/>
      <i val="1"/>
      <color rgb="006B7280"/>
      <sz val="9"/>
    </font>
    <font>
      <name val="Arial"/>
      <b val="1"/>
      <color rgb="00FFFFFF"/>
      <sz val="13"/>
    </font>
    <font>
      <name val="Arial"/>
      <b val="1"/>
      <color rgb="00008000"/>
      <sz val="10"/>
    </font>
    <font>
      <name val="Arial"/>
      <color rgb="00008000"/>
      <sz val="10"/>
    </font>
    <font>
      <name val="Arial"/>
      <b val="1"/>
      <color rgb="00B23B2C"/>
      <sz val="10"/>
    </font>
    <font>
      <name val="Arial"/>
      <b val="1"/>
      <color rgb="00FFFFFF"/>
      <sz val="11"/>
    </font>
    <font>
      <name val="Arial"/>
      <b val="1"/>
      <color rgb="00FFFFFF"/>
      <sz val="16"/>
    </font>
    <font>
      <name val="Arial"/>
      <color rgb="000563C1"/>
      <sz val="10"/>
      <u val="single"/>
    </font>
    <font>
      <name val="Arial"/>
      <b val="1"/>
      <i val="1"/>
      <color rgb="006B7280"/>
      <sz val="9"/>
    </font>
    <font>
      <name val="Arial"/>
      <color rgb="00666666"/>
      <sz val="10"/>
    </font>
    <font>
      <name val="Arial"/>
      <i val="1"/>
      <sz val="10"/>
    </font>
    <font>
      <name val="Arial"/>
      <b val="1"/>
      <color rgb="FF000000"/>
      <sz val="10"/>
    </font>
    <font>
      <name val="Arial"/>
      <b val="1"/>
      <color rgb="FFFFFFFF"/>
      <sz val="13"/>
    </font>
    <font>
      <name val="Arial"/>
      <b val="1"/>
      <color rgb="FFFFFFFF"/>
      <sz val="10"/>
    </font>
    <font>
      <name val="Arial"/>
      <i val="1"/>
      <sz val="9"/>
    </font>
    <font>
      <name val="Arial"/>
      <color rgb="FF6B7280"/>
      <sz val="10"/>
    </font>
    <font>
      <name val="Arial"/>
      <color rgb="FF000000"/>
      <sz val="10"/>
    </font>
    <font>
      <name val="Arial"/>
      <b val="1"/>
      <color rgb="FF14213D"/>
      <sz val="10"/>
    </font>
    <font>
      <name val="Arial"/>
      <color rgb="FF1155CC"/>
      <sz val="10"/>
      <u val="single"/>
    </font>
    <font>
      <name val="Arial"/>
      <b val="1"/>
      <color rgb="FF6B7280"/>
      <sz val="10"/>
    </font>
    <font>
      <name val="Arial"/>
      <b val="1"/>
      <color rgb="FFB23B2C"/>
      <sz val="10"/>
    </font>
    <font>
      <name val="Arial"/>
      <color theme="1"/>
      <sz val="10"/>
    </font>
    <font>
      <name val="Arial"/>
      <color rgb="FF000000"/>
      <sz val="11"/>
    </font>
    <font>
      <name val="Arial"/>
      <color rgb="FF0563C1"/>
      <sz val="10"/>
      <u val="single"/>
    </font>
    <font>
      <name val="Arial"/>
      <sz val="9"/>
    </font>
    <font>
      <name val="Arial"/>
      <color rgb="FF008000"/>
      <sz val="10"/>
    </font>
    <font>
      <name val="Arial"/>
      <color rgb="FF008000"/>
      <sz val="10"/>
    </font>
    <font>
      <name val="Arial"/>
      <color rgb="FF000000"/>
      <sz val="10"/>
    </font>
    <font>
      <name val="Arial"/>
      <color rgb="FF000000"/>
      <sz val="10"/>
    </font>
    <font>
      <name val="Arial"/>
      <color rgb="FF008000"/>
      <sz val="10"/>
    </font>
    <font>
      <name val="Arial"/>
      <color rgb="FF008000"/>
      <sz val="10"/>
    </font>
    <font>
      <name val="Arial"/>
      <color rgb="FF000000"/>
      <sz val="10"/>
    </font>
    <font>
      <name val="Arial"/>
      <color rgb="FF008000"/>
      <sz val="10"/>
    </font>
  </fonts>
  <fills count="12">
    <fill>
      <patternFill/>
    </fill>
    <fill>
      <patternFill patternType="gray125"/>
    </fill>
    <fill>
      <patternFill patternType="solid">
        <fgColor rgb="0014213D"/>
      </patternFill>
    </fill>
    <fill>
      <patternFill patternType="solid">
        <fgColor rgb="0044506B"/>
      </patternFill>
    </fill>
    <fill>
      <patternFill patternType="solid">
        <fgColor rgb="00E7EAF0"/>
      </patternFill>
    </fill>
    <fill>
      <patternFill patternType="solid">
        <fgColor rgb="00F7F4EE"/>
      </patternFill>
    </fill>
    <fill>
      <patternFill patternType="solid">
        <fgColor rgb="00F4F6FA"/>
      </patternFill>
    </fill>
    <fill>
      <patternFill patternType="solid">
        <fgColor rgb="FF14213D"/>
        <bgColor rgb="FF14213D"/>
      </patternFill>
    </fill>
    <fill>
      <patternFill patternType="solid">
        <fgColor rgb="FF44506B"/>
        <bgColor rgb="FF44506B"/>
      </patternFill>
    </fill>
    <fill>
      <patternFill patternType="solid">
        <fgColor rgb="FF44506B"/>
      </patternFill>
    </fill>
    <fill>
      <patternFill patternType="solid">
        <fgColor rgb="FFF7F4EE"/>
        <bgColor rgb="FFF7F4EE"/>
      </patternFill>
    </fill>
    <fill>
      <patternFill patternType="solid">
        <fgColor rgb="FFE7EAF0"/>
        <bgColor rgb="FFE7EAF0"/>
      </patternFill>
    </fill>
  </fills>
  <borders count="17">
    <border>
      <left/>
      <right/>
      <top/>
      <bottom/>
      <diagonal/>
    </border>
    <border>
      <bottom style="medium">
        <color rgb="00ED5945"/>
      </bottom>
    </border>
    <border>
      <top style="thin">
        <color rgb="00C9CFDA"/>
      </top>
    </border>
    <border>
      <left style="thin">
        <color rgb="00D5DBE5"/>
      </left>
      <right style="thin">
        <color rgb="00D5DBE5"/>
      </right>
      <top style="thin">
        <color rgb="00D5DBE5"/>
      </top>
      <bottom style="thin">
        <color rgb="00D5DBE5"/>
      </bottom>
    </border>
    <border>
      <left/>
      <right/>
      <top/>
      <bottom style="medium">
        <color rgb="00ED5945"/>
      </bottom>
      <diagonal/>
    </border>
    <border>
      <left/>
      <right/>
      <top style="thin">
        <color rgb="00D5DBE5"/>
      </top>
      <bottom/>
      <diagonal/>
    </border>
    <border>
      <left/>
      <right style="thin">
        <color rgb="00D5DBE5"/>
      </right>
      <top style="thin">
        <color rgb="00D5DBE5"/>
      </top>
      <bottom/>
      <diagonal/>
    </border>
    <border>
      <left/>
      <right/>
      <top style="thin">
        <color rgb="00D5DBE5"/>
      </top>
      <bottom style="thin">
        <color rgb="00D5DBE5"/>
      </bottom>
      <diagonal/>
    </border>
    <border>
      <left/>
      <right style="thin">
        <color rgb="00D5DBE5"/>
      </right>
      <top style="thin">
        <color rgb="00D5DBE5"/>
      </top>
      <bottom style="thin">
        <color rgb="00D5DBE5"/>
      </bottom>
      <diagonal/>
    </border>
    <border>
      <right/>
      <bottom style="medium">
        <color rgb="00ED5945"/>
      </bottom>
    </border>
    <border>
      <left style="thin">
        <color rgb="00D5DBE5"/>
      </left>
      <right style="thin">
        <color rgb="00D5DBE5"/>
      </right>
      <top style="thin"/>
      <bottom style="double"/>
    </border>
    <border>
      <top style="thin">
        <color rgb="0044506B"/>
      </top>
      <bottom style="double">
        <color rgb="0044506B"/>
      </bottom>
    </border>
    <border/>
    <border>
      <bottom style="thin">
        <color rgb="FFD5DBE5"/>
      </bottom>
    </border>
    <border>
      <left/>
      <right/>
      <top/>
      <bottom style="thin">
        <color rgb="FFD5DBE5"/>
      </bottom>
      <diagonal/>
    </border>
    <border>
      <right/>
      <bottom style="thin">
        <color rgb="FFD5DBE5"/>
      </bottom>
    </border>
    <border>
      <right/>
      <bottom/>
    </border>
  </borders>
  <cellStyleXfs count="1">
    <xf numFmtId="0" fontId="0" fillId="0" borderId="0"/>
  </cellStyleXfs>
  <cellXfs count="328">
    <xf numFmtId="0" fontId="0" fillId="0" borderId="0" pivotButton="0" quotePrefix="0" xfId="0"/>
    <xf numFmtId="0" fontId="0" fillId="5" borderId="0" pivotButton="0" quotePrefix="0" xfId="0"/>
    <xf numFmtId="0" fontId="11" fillId="2" borderId="1" applyAlignment="1" pivotButton="0" quotePrefix="0" xfId="0">
      <alignment vertical="center" indent="1"/>
    </xf>
    <xf numFmtId="0" fontId="0" fillId="2" borderId="1" pivotButton="0" quotePrefix="0" xfId="0"/>
    <xf numFmtId="0" fontId="5" fillId="0" borderId="0" pivotButton="0" quotePrefix="0" xfId="0"/>
    <xf numFmtId="0" fontId="3" fillId="0" borderId="0" pivotButton="0" quotePrefix="0" xfId="0"/>
    <xf numFmtId="0" fontId="4" fillId="0" borderId="0" pivotButton="0" quotePrefix="0" xfId="0"/>
    <xf numFmtId="0" fontId="8" fillId="0" borderId="0" pivotButton="0" quotePrefix="0" xfId="0"/>
    <xf numFmtId="0" fontId="9" fillId="0" borderId="0" pivotButton="0" quotePrefix="0" xfId="0"/>
    <xf numFmtId="0" fontId="1" fillId="3" borderId="3" applyAlignment="1" pivotButton="0" quotePrefix="0" xfId="0">
      <alignment vertical="center" wrapText="1"/>
    </xf>
    <xf numFmtId="0" fontId="2" fillId="0" borderId="3" pivotButton="0" quotePrefix="0" xfId="0"/>
    <xf numFmtId="0" fontId="4" fillId="0" borderId="3" pivotButton="0" quotePrefix="0" xfId="0"/>
    <xf numFmtId="0" fontId="5" fillId="0" borderId="3" pivotButton="0" quotePrefix="0" xfId="0"/>
    <xf numFmtId="0" fontId="3" fillId="0" borderId="3" applyAlignment="1" pivotButton="0" quotePrefix="0" xfId="0">
      <alignment horizontal="center"/>
    </xf>
    <xf numFmtId="164" fontId="8" fillId="0" borderId="3" pivotButton="0" quotePrefix="0" xfId="0"/>
    <xf numFmtId="0" fontId="0" fillId="0" borderId="3" pivotButton="0" quotePrefix="0" xfId="0"/>
    <xf numFmtId="165" fontId="4" fillId="0" borderId="3" applyAlignment="1" pivotButton="0" quotePrefix="0" xfId="0">
      <alignment horizontal="center"/>
    </xf>
    <xf numFmtId="0" fontId="12" fillId="0" borderId="3" pivotButton="0" quotePrefix="0" xfId="0"/>
    <xf numFmtId="0" fontId="2" fillId="6" borderId="3" pivotButton="0" quotePrefix="0" xfId="0"/>
    <xf numFmtId="0" fontId="4" fillId="6" borderId="3" pivotButton="0" quotePrefix="0" xfId="0"/>
    <xf numFmtId="0" fontId="5" fillId="6" borderId="3" pivotButton="0" quotePrefix="0" xfId="0"/>
    <xf numFmtId="0" fontId="3" fillId="6" borderId="3" applyAlignment="1" pivotButton="0" quotePrefix="0" xfId="0">
      <alignment horizontal="center"/>
    </xf>
    <xf numFmtId="164" fontId="8" fillId="6" borderId="3" pivotButton="0" quotePrefix="0" xfId="0"/>
    <xf numFmtId="0" fontId="0" fillId="6" borderId="3" pivotButton="0" quotePrefix="0" xfId="0"/>
    <xf numFmtId="0" fontId="12" fillId="6" borderId="3" pivotButton="0" quotePrefix="0" xfId="0"/>
    <xf numFmtId="0" fontId="2" fillId="6" borderId="3" applyAlignment="1" pivotButton="0" quotePrefix="0" xfId="0">
      <alignment horizontal="center"/>
    </xf>
    <xf numFmtId="165" fontId="4" fillId="6" borderId="3" applyAlignment="1" pivotButton="0" quotePrefix="0" xfId="0">
      <alignment horizontal="center"/>
    </xf>
    <xf numFmtId="0" fontId="2" fillId="0" borderId="3" applyAlignment="1" pivotButton="0" quotePrefix="0" xfId="0">
      <alignment horizontal="center"/>
    </xf>
    <xf numFmtId="0" fontId="6" fillId="2" borderId="1" applyAlignment="1" pivotButton="0" quotePrefix="0" xfId="0">
      <alignment vertical="center" indent="1"/>
    </xf>
    <xf numFmtId="0" fontId="7" fillId="0" borderId="0" pivotButton="0" quotePrefix="0" xfId="0"/>
    <xf numFmtId="0" fontId="2" fillId="0" borderId="0" pivotButton="0" quotePrefix="0" xfId="0"/>
    <xf numFmtId="0" fontId="1" fillId="3" borderId="3" applyAlignment="1" pivotButton="0" quotePrefix="0" xfId="0">
      <alignment vertical="center" indent="1"/>
    </xf>
    <xf numFmtId="0" fontId="0" fillId="3" borderId="3" pivotButton="0" quotePrefix="0" xfId="0"/>
    <xf numFmtId="164" fontId="3" fillId="0" borderId="3" pivotButton="0" quotePrefix="0" xfId="0"/>
    <xf numFmtId="0" fontId="9" fillId="0" borderId="3" applyAlignment="1" pivotButton="0" quotePrefix="0" xfId="0">
      <alignment horizontal="center"/>
    </xf>
    <xf numFmtId="164" fontId="2" fillId="0" borderId="3" pivotButton="0" quotePrefix="0" xfId="0"/>
    <xf numFmtId="0" fontId="0" fillId="4" borderId="3" pivotButton="0" quotePrefix="0" xfId="0"/>
    <xf numFmtId="0" fontId="2" fillId="4" borderId="3" pivotButton="0" quotePrefix="0" xfId="0"/>
    <xf numFmtId="164" fontId="2" fillId="4" borderId="3" pivotButton="0" quotePrefix="0" xfId="0"/>
    <xf numFmtId="0" fontId="9" fillId="4" borderId="3" applyAlignment="1" pivotButton="0" quotePrefix="0" xfId="0">
      <alignment horizontal="center"/>
    </xf>
    <xf numFmtId="164" fontId="4" fillId="0" borderId="3" pivotButton="0" quotePrefix="0" xfId="0"/>
    <xf numFmtId="0" fontId="0" fillId="2" borderId="3" pivotButton="0" quotePrefix="0" xfId="0"/>
    <xf numFmtId="0" fontId="1" fillId="2" borderId="3" pivotButton="0" quotePrefix="0" xfId="0"/>
    <xf numFmtId="164" fontId="10" fillId="2" borderId="3" pivotButton="0" quotePrefix="0" xfId="0"/>
    <xf numFmtId="0" fontId="4" fillId="0" borderId="3" applyAlignment="1" pivotButton="0" quotePrefix="0" xfId="0">
      <alignment horizontal="center" vertical="top"/>
    </xf>
    <xf numFmtId="0" fontId="2" fillId="0" borderId="3" applyAlignment="1" pivotButton="0" quotePrefix="0" xfId="0">
      <alignment horizontal="center" vertical="top"/>
    </xf>
    <xf numFmtId="0" fontId="4" fillId="0" borderId="3" applyAlignment="1" pivotButton="0" quotePrefix="0" xfId="0">
      <alignment vertical="top" wrapText="1"/>
    </xf>
    <xf numFmtId="0" fontId="4" fillId="0" borderId="0" applyAlignment="1" pivotButton="0" quotePrefix="0" xfId="0">
      <alignment horizontal="center" vertical="top"/>
    </xf>
    <xf numFmtId="0" fontId="2" fillId="0" borderId="0" applyAlignment="1" pivotButton="0" quotePrefix="0" xfId="0">
      <alignment horizontal="center" vertical="top"/>
    </xf>
    <xf numFmtId="0" fontId="4" fillId="0" borderId="0" applyAlignment="1" pivotButton="0" quotePrefix="0" xfId="0">
      <alignment vertical="top" wrapText="1"/>
    </xf>
    <xf numFmtId="0" fontId="1" fillId="3" borderId="0" applyAlignment="1" pivotButton="0" quotePrefix="0" xfId="0">
      <alignment vertical="center" wrapText="1"/>
    </xf>
    <xf numFmtId="0" fontId="3" fillId="0" borderId="3" pivotButton="0" quotePrefix="0" xfId="0"/>
    <xf numFmtId="0" fontId="5" fillId="0" borderId="0" applyAlignment="1" pivotButton="0" quotePrefix="0" xfId="0">
      <alignment wrapText="1"/>
    </xf>
    <xf numFmtId="0" fontId="0" fillId="3" borderId="0" pivotButton="0" quotePrefix="0" xfId="0"/>
    <xf numFmtId="0" fontId="1" fillId="3" borderId="0" applyAlignment="1" pivotButton="0" quotePrefix="0" xfId="0">
      <alignment vertical="center" indent="1"/>
    </xf>
    <xf numFmtId="0" fontId="3" fillId="4" borderId="3" pivotButton="0" quotePrefix="0" xfId="0"/>
    <xf numFmtId="0" fontId="2" fillId="4" borderId="3" applyAlignment="1" pivotButton="0" quotePrefix="0" xfId="0">
      <alignment horizontal="center"/>
    </xf>
    <xf numFmtId="0" fontId="3" fillId="0" borderId="3" applyAlignment="1" pivotButton="0" quotePrefix="0" xfId="0">
      <alignment indent="1"/>
    </xf>
    <xf numFmtId="0" fontId="2" fillId="0" borderId="3" applyAlignment="1" pivotButton="0" quotePrefix="0" xfId="0">
      <alignment indent="1"/>
    </xf>
    <xf numFmtId="9" fontId="3" fillId="0" borderId="0" pivotButton="0" quotePrefix="0" xfId="0"/>
    <xf numFmtId="0" fontId="8" fillId="0" borderId="3" pivotButton="0" quotePrefix="0" xfId="0"/>
    <xf numFmtId="3" fontId="3" fillId="0" borderId="3" pivotButton="0" quotePrefix="0" xfId="0"/>
    <xf numFmtId="0" fontId="1" fillId="2" borderId="0" applyAlignment="1" pivotButton="0" quotePrefix="0" xfId="0">
      <alignment vertical="center" indent="1"/>
    </xf>
    <xf numFmtId="0" fontId="0" fillId="2" borderId="0" pivotButton="0" quotePrefix="0" xfId="0"/>
    <xf numFmtId="3" fontId="3" fillId="0" borderId="0" pivotButton="0" quotePrefix="0" xfId="0"/>
    <xf numFmtId="0" fontId="0" fillId="0" borderId="4" pivotButton="0" quotePrefix="0" xfId="0"/>
    <xf numFmtId="166" fontId="8" fillId="0" borderId="3" pivotButton="0" quotePrefix="0" xfId="0"/>
    <xf numFmtId="166" fontId="8" fillId="6" borderId="3" pivotButton="0" quotePrefix="0" xfId="0"/>
    <xf numFmtId="0" fontId="0" fillId="0" borderId="7" pivotButton="0" quotePrefix="0" xfId="0"/>
    <xf numFmtId="0" fontId="0" fillId="0" borderId="8" pivotButton="0" quotePrefix="0" xfId="0"/>
    <xf numFmtId="166" fontId="3" fillId="0" borderId="3" pivotButton="0" quotePrefix="0" xfId="0"/>
    <xf numFmtId="166" fontId="2" fillId="0" borderId="3" pivotButton="0" quotePrefix="0" xfId="0"/>
    <xf numFmtId="166" fontId="2" fillId="4" borderId="3" pivotButton="0" quotePrefix="0" xfId="0"/>
    <xf numFmtId="166" fontId="4" fillId="0" borderId="3" pivotButton="0" quotePrefix="0" xfId="0"/>
    <xf numFmtId="166" fontId="10" fillId="2" borderId="3" pivotButton="0" quotePrefix="0" xfId="0"/>
    <xf numFmtId="167" fontId="3" fillId="0" borderId="3" pivotButton="0" quotePrefix="0" xfId="0"/>
    <xf numFmtId="168" fontId="3" fillId="0" borderId="3" pivotButton="0" quotePrefix="0" xfId="0"/>
    <xf numFmtId="168" fontId="3" fillId="0" borderId="0" pivotButton="0" quotePrefix="0" xfId="0"/>
    <xf numFmtId="0" fontId="11" fillId="2" borderId="9" applyAlignment="1" pivotButton="0" quotePrefix="0" xfId="0">
      <alignment vertical="center" indent="1"/>
    </xf>
    <xf numFmtId="169" fontId="8" fillId="0" borderId="3" pivotButton="0" quotePrefix="0" xfId="0"/>
    <xf numFmtId="169" fontId="8" fillId="6" borderId="3" pivotButton="0" quotePrefix="0" xfId="0"/>
    <xf numFmtId="0" fontId="6" fillId="2" borderId="9" applyAlignment="1" pivotButton="0" quotePrefix="0" xfId="0">
      <alignment vertical="center" indent="1"/>
    </xf>
    <xf numFmtId="169" fontId="3" fillId="0" borderId="3" pivotButton="0" quotePrefix="0" xfId="0"/>
    <xf numFmtId="169" fontId="2" fillId="0" borderId="3" pivotButton="0" quotePrefix="0" xfId="0"/>
    <xf numFmtId="169" fontId="2" fillId="4" borderId="3" pivotButton="0" quotePrefix="0" xfId="0"/>
    <xf numFmtId="169" fontId="4" fillId="0" borderId="3" pivotButton="0" quotePrefix="0" xfId="0"/>
    <xf numFmtId="169" fontId="10" fillId="2" borderId="3" pivotButton="0" quotePrefix="0" xfId="0"/>
    <xf numFmtId="167" fontId="3" fillId="0" borderId="3" pivotButton="0" quotePrefix="0" xfId="0"/>
    <xf numFmtId="169" fontId="3" fillId="0" borderId="0" pivotButton="0" quotePrefix="0" xfId="0"/>
    <xf numFmtId="170" fontId="8" fillId="0" borderId="3" pivotButton="0" quotePrefix="0" xfId="0"/>
    <xf numFmtId="170" fontId="8" fillId="6" borderId="3" pivotButton="0" quotePrefix="0" xfId="0"/>
    <xf numFmtId="170" fontId="3" fillId="0" borderId="3" pivotButton="0" quotePrefix="0" xfId="0"/>
    <xf numFmtId="170" fontId="2" fillId="0" borderId="3" pivotButton="0" quotePrefix="0" xfId="0"/>
    <xf numFmtId="170" fontId="2" fillId="4" borderId="3" pivotButton="0" quotePrefix="0" xfId="0"/>
    <xf numFmtId="170" fontId="4" fillId="0" borderId="3" pivotButton="0" quotePrefix="0" xfId="0"/>
    <xf numFmtId="170" fontId="10" fillId="2" borderId="3" pivotButton="0" quotePrefix="0" xfId="0"/>
    <xf numFmtId="170" fontId="3" fillId="0" borderId="0" pivotButton="0" quotePrefix="0" xfId="0"/>
    <xf numFmtId="167" fontId="3" fillId="0" borderId="3" applyAlignment="1" pivotButton="0" quotePrefix="0" xfId="0">
      <alignment horizontal="left"/>
    </xf>
    <xf numFmtId="170" fontId="2" fillId="0" borderId="10" pivotButton="0" quotePrefix="0" xfId="0"/>
    <xf numFmtId="170" fontId="2" fillId="4" borderId="10" pivotButton="0" quotePrefix="0" xfId="0"/>
    <xf numFmtId="170" fontId="10" fillId="2" borderId="10" pivotButton="0" quotePrefix="0" xfId="0"/>
    <xf numFmtId="0" fontId="0" fillId="0" borderId="10" pivotButton="0" quotePrefix="0" xfId="0"/>
    <xf numFmtId="170" fontId="4" fillId="0" borderId="10" pivotButton="0" quotePrefix="0" xfId="0"/>
    <xf numFmtId="0" fontId="5" fillId="0" borderId="0" applyAlignment="1" pivotButton="0" quotePrefix="0" xfId="0">
      <alignment vertical="top" wrapText="1"/>
    </xf>
    <xf numFmtId="0" fontId="3" fillId="0" borderId="0" applyAlignment="1" pivotButton="0" quotePrefix="0" xfId="0">
      <alignment vertical="top" wrapText="1"/>
    </xf>
    <xf numFmtId="0" fontId="8" fillId="0" borderId="0" applyAlignment="1" pivotButton="0" quotePrefix="0" xfId="0">
      <alignment vertical="top" wrapText="1"/>
    </xf>
    <xf numFmtId="0" fontId="9" fillId="0" borderId="0" applyAlignment="1" pivotButton="0" quotePrefix="0" xfId="0">
      <alignment vertical="top" wrapText="1"/>
    </xf>
    <xf numFmtId="0" fontId="2" fillId="0" borderId="0" applyAlignment="1" pivotButton="0" quotePrefix="0" xfId="0">
      <alignment vertical="top" wrapText="1"/>
    </xf>
    <xf numFmtId="0" fontId="5" fillId="0" borderId="3" applyAlignment="1" pivotButton="0" quotePrefix="0" xfId="0">
      <alignment vertical="top" wrapText="1"/>
    </xf>
    <xf numFmtId="0" fontId="4" fillId="6" borderId="3" applyAlignment="1" pivotButton="0" quotePrefix="0" xfId="0">
      <alignment vertical="top" wrapText="1"/>
    </xf>
    <xf numFmtId="0" fontId="2" fillId="0" borderId="3" applyAlignment="1" pivotButton="0" quotePrefix="0" xfId="0">
      <alignment vertical="top" wrapText="1"/>
    </xf>
    <xf numFmtId="0" fontId="7" fillId="0" borderId="0" applyAlignment="1" pivotButton="0" quotePrefix="0" xfId="0">
      <alignment vertical="center"/>
    </xf>
    <xf numFmtId="0" fontId="5" fillId="0" borderId="0" applyAlignment="1" pivotButton="0" quotePrefix="0" xfId="0">
      <alignment vertical="center" wrapText="1"/>
    </xf>
    <xf numFmtId="0" fontId="2" fillId="0" borderId="0" applyAlignment="1" pivotButton="0" quotePrefix="0" xfId="0">
      <alignment vertical="center" wrapText="1"/>
    </xf>
    <xf numFmtId="0" fontId="1" fillId="3" borderId="3" applyAlignment="1" pivotButton="0" quotePrefix="0" xfId="0">
      <alignment vertical="center"/>
    </xf>
    <xf numFmtId="0" fontId="5" fillId="0" borderId="0" applyAlignment="1" pivotButton="0" quotePrefix="0" xfId="0">
      <alignment vertical="center"/>
    </xf>
    <xf numFmtId="0" fontId="2" fillId="0" borderId="0" applyAlignment="1" pivotButton="0" quotePrefix="0" xfId="0">
      <alignment vertical="center"/>
    </xf>
    <xf numFmtId="0" fontId="5" fillId="0" borderId="3" applyAlignment="1" pivotButton="0" quotePrefix="0" xfId="0">
      <alignment horizontal="center"/>
    </xf>
    <xf numFmtId="0" fontId="2" fillId="0" borderId="0" applyAlignment="1" pivotButton="0" quotePrefix="0" xfId="0">
      <alignment horizontal="center" vertical="center" wrapText="1"/>
    </xf>
    <xf numFmtId="0" fontId="13" fillId="0" borderId="3" applyAlignment="1" pivotButton="0" quotePrefix="0" xfId="0">
      <alignment horizontal="center"/>
    </xf>
    <xf numFmtId="0" fontId="2" fillId="0" borderId="3" applyAlignment="1" pivotButton="0" quotePrefix="0" xfId="0">
      <alignment vertical="top"/>
    </xf>
    <xf numFmtId="0" fontId="3" fillId="0" borderId="3" applyAlignment="1" pivotButton="0" quotePrefix="0" xfId="0">
      <alignment horizontal="center" vertical="top"/>
    </xf>
    <xf numFmtId="170" fontId="8" fillId="0" borderId="3" applyAlignment="1" pivotButton="0" quotePrefix="0" xfId="0">
      <alignment vertical="top"/>
    </xf>
    <xf numFmtId="165" fontId="4" fillId="0" borderId="3" applyAlignment="1" pivotButton="0" quotePrefix="0" xfId="0">
      <alignment horizontal="center" vertical="top"/>
    </xf>
    <xf numFmtId="0" fontId="12" fillId="0" borderId="3" applyAlignment="1" pivotButton="0" quotePrefix="0" xfId="0">
      <alignment vertical="top"/>
    </xf>
    <xf numFmtId="0" fontId="2" fillId="6" borderId="3" applyAlignment="1" pivotButton="0" quotePrefix="0" xfId="0">
      <alignment vertical="top"/>
    </xf>
    <xf numFmtId="0" fontId="5" fillId="6" borderId="3" applyAlignment="1" pivotButton="0" quotePrefix="0" xfId="0">
      <alignment vertical="top"/>
    </xf>
    <xf numFmtId="0" fontId="3" fillId="6" borderId="3" applyAlignment="1" pivotButton="0" quotePrefix="0" xfId="0">
      <alignment horizontal="center" vertical="top"/>
    </xf>
    <xf numFmtId="170" fontId="8" fillId="6" borderId="3" applyAlignment="1" pivotButton="0" quotePrefix="0" xfId="0">
      <alignment vertical="top"/>
    </xf>
    <xf numFmtId="0" fontId="12" fillId="6" borderId="3" applyAlignment="1" pivotButton="0" quotePrefix="0" xfId="0">
      <alignment vertical="top"/>
    </xf>
    <xf numFmtId="0" fontId="5" fillId="0" borderId="3" applyAlignment="1" pivotButton="0" quotePrefix="0" xfId="0">
      <alignment vertical="top"/>
    </xf>
    <xf numFmtId="0" fontId="1" fillId="3" borderId="3" applyAlignment="1" pivotButton="0" quotePrefix="0" xfId="0">
      <alignment vertical="top" wrapText="1"/>
    </xf>
    <xf numFmtId="0" fontId="4" fillId="0" borderId="3" applyAlignment="1" pivotButton="0" quotePrefix="0" xfId="0">
      <alignment vertical="top"/>
    </xf>
    <xf numFmtId="0" fontId="13" fillId="0" borderId="3" applyAlignment="1" pivotButton="0" quotePrefix="0" xfId="0">
      <alignment horizontal="center" vertical="top"/>
    </xf>
    <xf numFmtId="0" fontId="4" fillId="6" borderId="3" applyAlignment="1" pivotButton="0" quotePrefix="0" xfId="0">
      <alignment vertical="top"/>
    </xf>
    <xf numFmtId="0" fontId="2" fillId="6" borderId="3" applyAlignment="1" pivotButton="0" quotePrefix="0" xfId="0">
      <alignment horizontal="center" vertical="top"/>
    </xf>
    <xf numFmtId="165" fontId="4" fillId="6" borderId="3" applyAlignment="1" pivotButton="0" quotePrefix="0" xfId="0">
      <alignment horizontal="center" vertical="top"/>
    </xf>
    <xf numFmtId="0" fontId="1" fillId="3" borderId="3" applyAlignment="1" pivotButton="0" quotePrefix="0" xfId="0">
      <alignment vertical="top" indent="1"/>
    </xf>
    <xf numFmtId="0" fontId="9" fillId="0" borderId="3" applyAlignment="1" pivotButton="0" quotePrefix="0" xfId="0">
      <alignment horizontal="center" vertical="top"/>
    </xf>
    <xf numFmtId="170" fontId="2" fillId="0" borderId="10" applyAlignment="1" pivotButton="0" quotePrefix="0" xfId="0">
      <alignment vertical="top"/>
    </xf>
    <xf numFmtId="0" fontId="2" fillId="4" borderId="3" applyAlignment="1" pivotButton="0" quotePrefix="0" xfId="0">
      <alignment vertical="top"/>
    </xf>
    <xf numFmtId="170" fontId="2" fillId="4" borderId="10" applyAlignment="1" pivotButton="0" quotePrefix="0" xfId="0">
      <alignment vertical="top"/>
    </xf>
    <xf numFmtId="0" fontId="9" fillId="4" borderId="3" applyAlignment="1" pivotButton="0" quotePrefix="0" xfId="0">
      <alignment horizontal="center" vertical="top"/>
    </xf>
    <xf numFmtId="170" fontId="4" fillId="0" borderId="3" applyAlignment="1" pivotButton="0" quotePrefix="0" xfId="0">
      <alignment vertical="top"/>
    </xf>
    <xf numFmtId="0" fontId="1" fillId="2" borderId="3" applyAlignment="1" pivotButton="0" quotePrefix="0" xfId="0">
      <alignment vertical="top"/>
    </xf>
    <xf numFmtId="170" fontId="10" fillId="2" borderId="10" applyAlignment="1" pivotButton="0" quotePrefix="0" xfId="0">
      <alignment vertical="top"/>
    </xf>
    <xf numFmtId="170" fontId="2" fillId="0" borderId="3" applyAlignment="1" pivotButton="0" quotePrefix="0" xfId="0">
      <alignment vertical="top"/>
    </xf>
    <xf numFmtId="0" fontId="1" fillId="3" borderId="0" applyAlignment="1" pivotButton="0" quotePrefix="0" xfId="0">
      <alignment vertical="top" indent="1"/>
    </xf>
    <xf numFmtId="0" fontId="2" fillId="4" borderId="3" applyAlignment="1" pivotButton="0" quotePrefix="0" xfId="0">
      <alignment horizontal="center" vertical="top"/>
    </xf>
    <xf numFmtId="0" fontId="2" fillId="0" borderId="3" applyAlignment="1" pivotButton="0" quotePrefix="0" xfId="0">
      <alignment vertical="top" indent="1"/>
    </xf>
    <xf numFmtId="0" fontId="8" fillId="0" borderId="3" applyAlignment="1" pivotButton="0" quotePrefix="0" xfId="0">
      <alignment vertical="top"/>
    </xf>
    <xf numFmtId="170" fontId="4" fillId="0" borderId="10" applyAlignment="1" pivotButton="0" quotePrefix="0" xfId="0">
      <alignment vertical="top"/>
    </xf>
    <xf numFmtId="170" fontId="3" fillId="0" borderId="0" applyAlignment="1" pivotButton="0" quotePrefix="0" xfId="0">
      <alignment vertical="top"/>
    </xf>
    <xf numFmtId="9" fontId="3" fillId="0" borderId="0" applyAlignment="1" pivotButton="0" quotePrefix="0" xfId="0">
      <alignment vertical="top"/>
    </xf>
    <xf numFmtId="0" fontId="2" fillId="0" borderId="0" applyAlignment="1" pivotButton="0" quotePrefix="0" xfId="0">
      <alignment vertical="top"/>
    </xf>
    <xf numFmtId="0" fontId="4" fillId="0" borderId="0" applyAlignment="1" pivotButton="0" quotePrefix="0" xfId="0">
      <alignment vertical="top"/>
    </xf>
    <xf numFmtId="0" fontId="3" fillId="0" borderId="0" applyAlignment="1" pivotButton="0" quotePrefix="0" xfId="0">
      <alignment vertical="top"/>
    </xf>
    <xf numFmtId="0" fontId="5" fillId="0" borderId="0" applyAlignment="1" pivotButton="0" quotePrefix="0" xfId="0">
      <alignment vertical="top"/>
    </xf>
    <xf numFmtId="170" fontId="4" fillId="0" borderId="0" applyAlignment="1" pivotButton="0" quotePrefix="0" xfId="0">
      <alignment vertical="top"/>
    </xf>
    <xf numFmtId="0" fontId="0" fillId="0" borderId="3" applyAlignment="1" pivotButton="0" quotePrefix="0" xfId="0">
      <alignment vertical="top"/>
    </xf>
    <xf numFmtId="0" fontId="0" fillId="0" borderId="7" applyAlignment="1" pivotButton="0" quotePrefix="0" xfId="0">
      <alignment vertical="top"/>
    </xf>
    <xf numFmtId="0" fontId="0" fillId="0" borderId="8" applyAlignment="1" pivotButton="0" quotePrefix="0" xfId="0">
      <alignment vertical="top"/>
    </xf>
    <xf numFmtId="1" fontId="4" fillId="0" borderId="10" applyAlignment="1" pivotButton="0" quotePrefix="0" xfId="0">
      <alignment vertical="top"/>
    </xf>
    <xf numFmtId="0" fontId="0" fillId="0" borderId="0" applyAlignment="1" pivotButton="0" quotePrefix="0" xfId="0">
      <alignment vertical="top"/>
    </xf>
    <xf numFmtId="0" fontId="4" fillId="0" borderId="10" applyAlignment="1" pivotButton="0" quotePrefix="0" xfId="0">
      <alignment vertical="top"/>
    </xf>
    <xf numFmtId="10" fontId="4" fillId="0" borderId="10" applyAlignment="1" pivotButton="0" quotePrefix="0" xfId="0">
      <alignment vertical="top"/>
    </xf>
    <xf numFmtId="10" fontId="3" fillId="0" borderId="0" applyAlignment="1" pivotButton="0" quotePrefix="0" xfId="0">
      <alignment vertical="top"/>
    </xf>
    <xf numFmtId="171" fontId="8" fillId="0" borderId="3" applyAlignment="1" pivotButton="0" quotePrefix="0" xfId="0">
      <alignment vertical="top"/>
    </xf>
    <xf numFmtId="171" fontId="8" fillId="6" borderId="3" applyAlignment="1" pivotButton="0" quotePrefix="0" xfId="0">
      <alignment vertical="top"/>
    </xf>
    <xf numFmtId="171" fontId="3" fillId="0" borderId="3" pivotButton="0" quotePrefix="0" xfId="0"/>
    <xf numFmtId="171" fontId="2" fillId="0" borderId="10" applyAlignment="1" pivotButton="0" quotePrefix="0" xfId="0">
      <alignment vertical="top"/>
    </xf>
    <xf numFmtId="171" fontId="2" fillId="4" borderId="10" applyAlignment="1" pivotButton="0" quotePrefix="0" xfId="0">
      <alignment vertical="top"/>
    </xf>
    <xf numFmtId="171" fontId="4" fillId="0" borderId="3" applyAlignment="1" pivotButton="0" quotePrefix="0" xfId="0">
      <alignment vertical="top"/>
    </xf>
    <xf numFmtId="171" fontId="10" fillId="2" borderId="10" applyAlignment="1" pivotButton="0" quotePrefix="0" xfId="0">
      <alignment vertical="top"/>
    </xf>
    <xf numFmtId="171" fontId="4" fillId="0" borderId="10" applyAlignment="1" pivotButton="0" quotePrefix="0" xfId="0">
      <alignment vertical="top"/>
    </xf>
    <xf numFmtId="171" fontId="4" fillId="0" borderId="0" applyAlignment="1" pivotButton="0" quotePrefix="0" xfId="0">
      <alignment vertical="top"/>
    </xf>
    <xf numFmtId="171" fontId="2" fillId="0" borderId="3" applyAlignment="1" pivotButton="0" quotePrefix="0" xfId="0">
      <alignment vertical="top"/>
    </xf>
    <xf numFmtId="171" fontId="3" fillId="0" borderId="0" applyAlignment="1" pivotButton="0" quotePrefix="0" xfId="0">
      <alignment vertical="top"/>
    </xf>
    <xf numFmtId="171" fontId="3" fillId="0" borderId="3" applyAlignment="1" pivotButton="0" quotePrefix="0" xfId="0">
      <alignment vertical="top"/>
    </xf>
    <xf numFmtId="0" fontId="1" fillId="3" borderId="0" pivotButton="0" quotePrefix="0" xfId="0"/>
    <xf numFmtId="0" fontId="3" fillId="0" borderId="3" applyAlignment="1" pivotButton="0" quotePrefix="0" xfId="0">
      <alignment vertical="top"/>
    </xf>
    <xf numFmtId="167" fontId="3" fillId="0" borderId="3" applyAlignment="1" pivotButton="0" quotePrefix="0" xfId="0">
      <alignment horizontal="left" vertical="top"/>
    </xf>
    <xf numFmtId="0" fontId="1" fillId="3" borderId="3" applyAlignment="1" pivotButton="0" quotePrefix="0" xfId="0">
      <alignment horizontal="left" vertical="top"/>
    </xf>
    <xf numFmtId="0" fontId="6" fillId="2" borderId="0" applyAlignment="1" pivotButton="0" quotePrefix="0" xfId="0">
      <alignment vertical="center" indent="1"/>
    </xf>
    <xf numFmtId="0" fontId="14" fillId="0" borderId="0" applyAlignment="1" pivotButton="0" quotePrefix="0" xfId="0">
      <alignment horizontal="right"/>
    </xf>
    <xf numFmtId="172" fontId="3" fillId="0" borderId="0" pivotButton="0" quotePrefix="0" xfId="0"/>
    <xf numFmtId="172" fontId="4" fillId="0" borderId="0" pivotButton="0" quotePrefix="0" xfId="0"/>
    <xf numFmtId="0" fontId="2" fillId="0" borderId="0" applyAlignment="1" pivotButton="0" quotePrefix="0" xfId="0">
      <alignment horizontal="center"/>
    </xf>
    <xf numFmtId="172" fontId="8" fillId="0" borderId="0" pivotButton="0" quotePrefix="0" xfId="0"/>
    <xf numFmtId="172" fontId="2" fillId="0" borderId="11" pivotButton="0" quotePrefix="0" xfId="0"/>
    <xf numFmtId="0" fontId="15" fillId="0" borderId="0" pivotButton="0" quotePrefix="0" xfId="0"/>
    <xf numFmtId="0" fontId="1" fillId="3" borderId="0" applyAlignment="1" pivotButton="0" quotePrefix="0" xfId="0">
      <alignment vertical="top" wrapText="1"/>
    </xf>
    <xf numFmtId="172" fontId="4" fillId="0" borderId="0" applyAlignment="1" pivotButton="0" quotePrefix="0" xfId="0">
      <alignment vertical="top"/>
    </xf>
    <xf numFmtId="172" fontId="8" fillId="0" borderId="0" applyAlignment="1" pivotButton="0" quotePrefix="0" xfId="0">
      <alignment vertical="top"/>
    </xf>
    <xf numFmtId="172" fontId="2" fillId="0" borderId="11" applyAlignment="1" pivotButton="0" quotePrefix="0" xfId="0">
      <alignment vertical="top"/>
    </xf>
    <xf numFmtId="0" fontId="1" fillId="3" borderId="0" applyAlignment="1" pivotButton="0" quotePrefix="0" xfId="0">
      <alignment vertical="top"/>
    </xf>
    <xf numFmtId="0" fontId="15" fillId="0" borderId="0" applyAlignment="1" pivotButton="0" quotePrefix="0" xfId="0">
      <alignment vertical="top"/>
    </xf>
    <xf numFmtId="171" fontId="8" fillId="0" borderId="0" applyAlignment="1" pivotButton="0" quotePrefix="0" xfId="0">
      <alignment vertical="top"/>
    </xf>
    <xf numFmtId="171" fontId="2" fillId="0" borderId="11" applyAlignment="1" pivotButton="0" quotePrefix="0" xfId="0">
      <alignment vertical="top"/>
    </xf>
    <xf numFmtId="171" fontId="3" fillId="0" borderId="0" pivotButton="0" quotePrefix="0" xfId="0"/>
    <xf numFmtId="0" fontId="14" fillId="0" borderId="0" applyAlignment="1" pivotButton="0" quotePrefix="0" xfId="0">
      <alignment horizontal="right" vertical="top"/>
    </xf>
    <xf numFmtId="0" fontId="0" fillId="0" borderId="12" applyAlignment="1" pivotButton="0" quotePrefix="0" xfId="0">
      <alignment vertical="top"/>
    </xf>
    <xf numFmtId="0" fontId="1" fillId="0" borderId="12" applyAlignment="1" pivotButton="0" quotePrefix="0" xfId="0">
      <alignment vertical="top" indent="1"/>
    </xf>
    <xf numFmtId="0" fontId="2" fillId="0" borderId="12" applyAlignment="1" pivotButton="0" quotePrefix="0" xfId="0">
      <alignment vertical="top"/>
    </xf>
    <xf numFmtId="0" fontId="4" fillId="0" borderId="12" applyAlignment="1" pivotButton="0" quotePrefix="0" xfId="0">
      <alignment vertical="top"/>
    </xf>
    <xf numFmtId="171" fontId="4" fillId="0" borderId="12" applyAlignment="1" pivotButton="0" quotePrefix="0" xfId="0">
      <alignment vertical="top"/>
    </xf>
    <xf numFmtId="0" fontId="5" fillId="0" borderId="12" applyAlignment="1" pivotButton="0" quotePrefix="0" xfId="0">
      <alignment vertical="top"/>
    </xf>
    <xf numFmtId="1" fontId="4" fillId="0" borderId="12" applyAlignment="1" pivotButton="0" quotePrefix="0" xfId="0">
      <alignment vertical="top"/>
    </xf>
    <xf numFmtId="0" fontId="5" fillId="6" borderId="3" applyAlignment="1" pivotButton="0" quotePrefix="0" xfId="0">
      <alignment vertical="top" wrapText="1"/>
    </xf>
    <xf numFmtId="0" fontId="16" fillId="0" borderId="3" applyAlignment="1" pivotButton="0" quotePrefix="0" xfId="0">
      <alignment vertical="top" wrapText="1"/>
    </xf>
    <xf numFmtId="0" fontId="17" fillId="7" borderId="0" applyAlignment="1" pivotButton="0" quotePrefix="0" xfId="0">
      <alignment vertical="center" indent="1"/>
    </xf>
    <xf numFmtId="0" fontId="17" fillId="7" borderId="0" pivotButton="0" quotePrefix="0" xfId="0"/>
    <xf numFmtId="0" fontId="0" fillId="0" borderId="0" applyAlignment="1" pivotButton="0" quotePrefix="0" xfId="0">
      <alignment vertical="top" wrapText="1"/>
    </xf>
    <xf numFmtId="0" fontId="2" fillId="0" borderId="0" applyAlignment="1" pivotButton="0" quotePrefix="0" xfId="0">
      <alignment vertical="bottom" wrapText="1"/>
    </xf>
    <xf numFmtId="0" fontId="18" fillId="8" borderId="0" applyAlignment="1" pivotButton="0" quotePrefix="0" xfId="0">
      <alignment vertical="bottom" wrapText="1"/>
    </xf>
    <xf numFmtId="0" fontId="4" fillId="8" borderId="0" applyAlignment="1" pivotButton="0" quotePrefix="0" xfId="0">
      <alignment vertical="bottom" wrapText="1"/>
    </xf>
    <xf numFmtId="0" fontId="19" fillId="0" borderId="0" applyAlignment="1" pivotButton="0" quotePrefix="0" xfId="0">
      <alignment vertical="top" wrapText="1"/>
    </xf>
    <xf numFmtId="173" fontId="4" fillId="0" borderId="0" pivotButton="0" quotePrefix="0" xfId="0"/>
    <xf numFmtId="171" fontId="4" fillId="0" borderId="0" pivotButton="0" quotePrefix="0" xfId="0"/>
    <xf numFmtId="0" fontId="19" fillId="0" borderId="0" applyAlignment="1" pivotButton="0" quotePrefix="0" xfId="0">
      <alignment vertical="top"/>
    </xf>
    <xf numFmtId="0" fontId="2" fillId="8" borderId="0" applyAlignment="1" pivotButton="0" quotePrefix="0" xfId="0">
      <alignment vertical="bottom" wrapText="1"/>
    </xf>
    <xf numFmtId="0" fontId="20" fillId="0" borderId="0" applyAlignment="1" pivotButton="0" quotePrefix="0" xfId="0">
      <alignment horizontal="left" vertical="center"/>
    </xf>
    <xf numFmtId="0" fontId="21" fillId="0" borderId="0" applyAlignment="1" pivotButton="0" quotePrefix="0" xfId="0">
      <alignment horizontal="left" vertical="center"/>
    </xf>
    <xf numFmtId="0" fontId="1" fillId="3" borderId="3" applyAlignment="1" pivotButton="0" quotePrefix="0" xfId="0">
      <alignment horizontal="left" vertical="center"/>
    </xf>
    <xf numFmtId="0" fontId="1" fillId="3" borderId="3" applyAlignment="1" pivotButton="0" quotePrefix="0" xfId="0">
      <alignment horizontal="center" vertical="center"/>
    </xf>
    <xf numFmtId="0" fontId="2" fillId="0" borderId="3" applyAlignment="1" pivotButton="0" quotePrefix="0" xfId="0">
      <alignment horizontal="left" vertical="center"/>
    </xf>
    <xf numFmtId="0" fontId="4" fillId="0" borderId="3" applyAlignment="1" pivotButton="0" quotePrefix="0" xfId="0">
      <alignment horizontal="left" vertical="center"/>
    </xf>
    <xf numFmtId="0" fontId="5" fillId="0" borderId="3" applyAlignment="1" pivotButton="0" quotePrefix="0" xfId="0">
      <alignment horizontal="left" vertical="center"/>
    </xf>
    <xf numFmtId="0" fontId="3" fillId="0" borderId="3" applyAlignment="1" pivotButton="0" quotePrefix="0" xfId="0">
      <alignment horizontal="left" vertical="center"/>
    </xf>
    <xf numFmtId="171" fontId="8" fillId="0" borderId="3" applyAlignment="1" pivotButton="0" quotePrefix="0" xfId="0">
      <alignment horizontal="left" vertical="center"/>
    </xf>
    <xf numFmtId="165" fontId="4" fillId="0" borderId="3" applyAlignment="1" pivotButton="0" quotePrefix="0" xfId="0">
      <alignment horizontal="left" vertical="center"/>
    </xf>
    <xf numFmtId="0" fontId="23" fillId="0" borderId="3" applyAlignment="1" pivotButton="0" quotePrefix="0" xfId="0">
      <alignment horizontal="center" vertical="center"/>
    </xf>
    <xf numFmtId="0" fontId="13" fillId="0" borderId="3" applyAlignment="1" pivotButton="0" quotePrefix="0" xfId="0">
      <alignment horizontal="left" vertical="center"/>
    </xf>
    <xf numFmtId="0" fontId="0" fillId="0" borderId="3" applyAlignment="1" pivotButton="0" quotePrefix="0" xfId="0">
      <alignment horizontal="left" vertical="center"/>
    </xf>
    <xf numFmtId="0" fontId="2" fillId="6" borderId="3" applyAlignment="1" pivotButton="0" quotePrefix="0" xfId="0">
      <alignment horizontal="left" vertical="center"/>
    </xf>
    <xf numFmtId="0" fontId="4" fillId="6" borderId="3" applyAlignment="1" pivotButton="0" quotePrefix="0" xfId="0">
      <alignment horizontal="left" vertical="center"/>
    </xf>
    <xf numFmtId="0" fontId="5" fillId="6" borderId="3" applyAlignment="1" pivotButton="0" quotePrefix="0" xfId="0">
      <alignment horizontal="left" vertical="center"/>
    </xf>
    <xf numFmtId="0" fontId="3" fillId="6" borderId="3" applyAlignment="1" pivotButton="0" quotePrefix="0" xfId="0">
      <alignment horizontal="left" vertical="center"/>
    </xf>
    <xf numFmtId="171" fontId="8" fillId="6" borderId="3" applyAlignment="1" pivotButton="0" quotePrefix="0" xfId="0">
      <alignment horizontal="left" vertical="center"/>
    </xf>
    <xf numFmtId="165" fontId="4" fillId="6" borderId="3" applyAlignment="1" pivotButton="0" quotePrefix="0" xfId="0">
      <alignment horizontal="left" vertical="center"/>
    </xf>
    <xf numFmtId="0" fontId="23" fillId="6" borderId="3" applyAlignment="1" pivotButton="0" quotePrefix="0" xfId="0">
      <alignment horizontal="center" vertical="center"/>
    </xf>
    <xf numFmtId="0" fontId="0" fillId="6" borderId="3" applyAlignment="1" pivotButton="0" quotePrefix="0" xfId="0">
      <alignment horizontal="left" vertical="center"/>
    </xf>
    <xf numFmtId="0" fontId="20" fillId="6" borderId="3" applyAlignment="1" pivotButton="0" quotePrefix="0" xfId="0">
      <alignment horizontal="center" vertical="center"/>
    </xf>
    <xf numFmtId="0" fontId="18" fillId="9" borderId="12" applyAlignment="1" pivotButton="0" quotePrefix="0" xfId="0">
      <alignment horizontal="left" vertical="center"/>
    </xf>
    <xf numFmtId="0" fontId="24" fillId="0" borderId="13" applyAlignment="1" pivotButton="0" quotePrefix="0" xfId="0">
      <alignment horizontal="right" vertical="top"/>
    </xf>
    <xf numFmtId="0" fontId="0" fillId="0" borderId="14" pivotButton="0" quotePrefix="0" xfId="0"/>
    <xf numFmtId="0" fontId="20" fillId="0" borderId="13" applyAlignment="1" pivotButton="0" quotePrefix="0" xfId="0">
      <alignment horizontal="left" vertical="top" wrapText="1"/>
    </xf>
    <xf numFmtId="0" fontId="25" fillId="0" borderId="13" applyAlignment="1" pivotButton="0" quotePrefix="0" xfId="0">
      <alignment horizontal="right" vertical="top"/>
    </xf>
    <xf numFmtId="0" fontId="22" fillId="0" borderId="0" applyAlignment="1" pivotButton="0" quotePrefix="0" xfId="0">
      <alignment horizontal="left" vertical="top"/>
    </xf>
    <xf numFmtId="0" fontId="20" fillId="0" borderId="0" applyAlignment="1" pivotButton="0" quotePrefix="0" xfId="0">
      <alignment horizontal="left" vertical="top"/>
    </xf>
    <xf numFmtId="0" fontId="24" fillId="0" borderId="15" applyAlignment="1" pivotButton="0" quotePrefix="0" xfId="0">
      <alignment horizontal="right" vertical="top"/>
    </xf>
    <xf numFmtId="0" fontId="20" fillId="0" borderId="15" applyAlignment="1" pivotButton="0" quotePrefix="0" xfId="0">
      <alignment horizontal="left" vertical="top" wrapText="1"/>
    </xf>
    <xf numFmtId="0" fontId="25" fillId="0" borderId="15" applyAlignment="1" pivotButton="0" quotePrefix="0" xfId="0">
      <alignment horizontal="right" vertical="top"/>
    </xf>
    <xf numFmtId="171" fontId="1" fillId="3" borderId="0" applyAlignment="1" pivotButton="0" quotePrefix="0" xfId="0">
      <alignment vertical="center" wrapText="1"/>
    </xf>
    <xf numFmtId="0" fontId="1" fillId="3" borderId="0" applyAlignment="1" pivotButton="0" quotePrefix="0" xfId="0">
      <alignment vertical="center"/>
    </xf>
    <xf numFmtId="0" fontId="1" fillId="3" borderId="0" applyAlignment="1" pivotButton="0" quotePrefix="0" xfId="0">
      <alignment horizontal="left" vertical="center"/>
    </xf>
    <xf numFmtId="0" fontId="18" fillId="8" borderId="0" applyAlignment="1" pivotButton="0" quotePrefix="0" xfId="0">
      <alignment vertical="center" wrapText="1"/>
    </xf>
    <xf numFmtId="170" fontId="8" fillId="0" borderId="3" applyAlignment="1" pivotButton="0" quotePrefix="0" xfId="0">
      <alignment horizontal="left" vertical="center"/>
    </xf>
    <xf numFmtId="170" fontId="8" fillId="6" borderId="3" applyAlignment="1" pivotButton="0" quotePrefix="0" xfId="0">
      <alignment horizontal="left" vertical="center"/>
    </xf>
    <xf numFmtId="170" fontId="3" fillId="0" borderId="3" applyAlignment="1" pivotButton="0" quotePrefix="0" xfId="0">
      <alignment vertical="top"/>
    </xf>
    <xf numFmtId="170" fontId="4" fillId="0" borderId="12" applyAlignment="1" pivotButton="0" quotePrefix="0" xfId="0">
      <alignment vertical="top"/>
    </xf>
    <xf numFmtId="170" fontId="2" fillId="0" borderId="11" applyAlignment="1" pivotButton="0" quotePrefix="0" xfId="0">
      <alignment vertical="top"/>
    </xf>
    <xf numFmtId="170" fontId="8" fillId="0" borderId="0" applyAlignment="1" pivotButton="0" quotePrefix="0" xfId="0">
      <alignment vertical="top"/>
    </xf>
    <xf numFmtId="170" fontId="1" fillId="3" borderId="0" applyAlignment="1" pivotButton="0" quotePrefix="0" xfId="0">
      <alignment vertical="center" wrapText="1"/>
    </xf>
    <xf numFmtId="170" fontId="4" fillId="0" borderId="0" pivotButton="0" quotePrefix="0" xfId="0"/>
    <xf numFmtId="0" fontId="14" fillId="0" borderId="0" applyAlignment="1" pivotButton="0" quotePrefix="0" xfId="0">
      <alignment horizontal="right" vertical="center"/>
    </xf>
    <xf numFmtId="0" fontId="14" fillId="0" borderId="0" applyAlignment="1" pivotButton="0" quotePrefix="0" xfId="0">
      <alignment horizontal="right" vertical="center" wrapText="1"/>
    </xf>
    <xf numFmtId="0" fontId="0" fillId="0" borderId="0" applyAlignment="1" pivotButton="0" quotePrefix="0" xfId="0">
      <alignment vertical="center"/>
    </xf>
    <xf numFmtId="0" fontId="24" fillId="0" borderId="0" pivotButton="0" quotePrefix="0" xfId="0"/>
    <xf numFmtId="0" fontId="27" fillId="10" borderId="0" pivotButton="0" quotePrefix="0" xfId="0"/>
    <xf numFmtId="0" fontId="26" fillId="0" borderId="0" pivotButton="0" quotePrefix="0" xfId="0"/>
    <xf numFmtId="0" fontId="26" fillId="0" borderId="3" applyAlignment="1" pivotButton="0" quotePrefix="0" xfId="0">
      <alignment horizontal="left" vertical="center"/>
    </xf>
    <xf numFmtId="0" fontId="26" fillId="6" borderId="3" applyAlignment="1" pivotButton="0" quotePrefix="0" xfId="0">
      <alignment horizontal="left" vertical="center"/>
    </xf>
    <xf numFmtId="0" fontId="26" fillId="0" borderId="3" pivotButton="0" quotePrefix="0" xfId="0"/>
    <xf numFmtId="0" fontId="27" fillId="11" borderId="3" pivotButton="0" quotePrefix="0" xfId="0"/>
    <xf numFmtId="0" fontId="27" fillId="11" borderId="3" applyAlignment="1" pivotButton="0" quotePrefix="0" xfId="0">
      <alignment vertical="top"/>
    </xf>
    <xf numFmtId="170" fontId="27" fillId="11" borderId="10" applyAlignment="1" pivotButton="0" quotePrefix="0" xfId="0">
      <alignment vertical="top"/>
    </xf>
    <xf numFmtId="0" fontId="27" fillId="11" borderId="3" applyAlignment="1" pivotButton="0" quotePrefix="0" xfId="0">
      <alignment horizontal="center" vertical="top"/>
    </xf>
    <xf numFmtId="0" fontId="27" fillId="7" borderId="3" pivotButton="0" quotePrefix="0" xfId="0"/>
    <xf numFmtId="0" fontId="27" fillId="7" borderId="3" applyAlignment="1" pivotButton="0" quotePrefix="0" xfId="0">
      <alignment vertical="top"/>
    </xf>
    <xf numFmtId="170" fontId="27" fillId="7" borderId="10" applyAlignment="1" pivotButton="0" quotePrefix="0" xfId="0">
      <alignment vertical="top"/>
    </xf>
    <xf numFmtId="0" fontId="26" fillId="0" borderId="12" applyAlignment="1" pivotButton="0" quotePrefix="0" xfId="0">
      <alignment vertical="top"/>
    </xf>
    <xf numFmtId="0" fontId="26" fillId="0" borderId="0" applyAlignment="1" pivotButton="0" quotePrefix="0" xfId="0">
      <alignment vertical="top"/>
    </xf>
    <xf numFmtId="0" fontId="26" fillId="4" borderId="3" pivotButton="0" quotePrefix="0" xfId="0"/>
    <xf numFmtId="0" fontId="26" fillId="0" borderId="10" pivotButton="0" quotePrefix="0" xfId="0"/>
    <xf numFmtId="0" fontId="26" fillId="0" borderId="3" applyAlignment="1" pivotButton="0" quotePrefix="0" xfId="0">
      <alignment vertical="top"/>
    </xf>
    <xf numFmtId="0" fontId="26" fillId="0" borderId="4" pivotButton="0" quotePrefix="0" xfId="0"/>
    <xf numFmtId="0" fontId="26" fillId="0" borderId="0" applyAlignment="1" pivotButton="0" quotePrefix="0" xfId="0">
      <alignment vertical="center"/>
    </xf>
    <xf numFmtId="0" fontId="16" fillId="11" borderId="3" applyAlignment="1" pivotButton="0" quotePrefix="0" xfId="0">
      <alignment horizontal="left"/>
    </xf>
    <xf numFmtId="0" fontId="16" fillId="11" borderId="3" applyAlignment="1" pivotButton="0" quotePrefix="0" xfId="0">
      <alignment horizontal="left" vertical="top"/>
    </xf>
    <xf numFmtId="0" fontId="16" fillId="11" borderId="3" applyAlignment="1" pivotButton="0" quotePrefix="0" xfId="0">
      <alignment horizontal="left" vertical="center"/>
    </xf>
    <xf numFmtId="0" fontId="16" fillId="11" borderId="0" applyAlignment="1" pivotButton="0" quotePrefix="0" xfId="0">
      <alignment vertical="center"/>
    </xf>
    <xf numFmtId="170" fontId="26" fillId="0" borderId="10" applyAlignment="1" pivotButton="0" quotePrefix="0" xfId="0">
      <alignment vertical="top"/>
    </xf>
    <xf numFmtId="0" fontId="2" fillId="0" borderId="10" applyAlignment="1" pivotButton="0" quotePrefix="0" xfId="0">
      <alignment vertical="top"/>
    </xf>
    <xf numFmtId="0" fontId="18" fillId="8" borderId="0" pivotButton="0" quotePrefix="0" xfId="0"/>
    <xf numFmtId="0" fontId="1" fillId="0" borderId="0" pivotButton="0" quotePrefix="0" xfId="0"/>
    <xf numFmtId="0" fontId="18" fillId="0" borderId="0" pivotButton="0" quotePrefix="0" xfId="0"/>
    <xf numFmtId="170" fontId="0" fillId="0" borderId="0" pivotButton="0" quotePrefix="0" xfId="0"/>
    <xf numFmtId="173" fontId="0" fillId="0" borderId="0" pivotButton="0" quotePrefix="0" xfId="0"/>
    <xf numFmtId="0" fontId="1" fillId="0" borderId="0" applyAlignment="1" pivotButton="0" quotePrefix="0" xfId="0">
      <alignment vertical="top"/>
    </xf>
    <xf numFmtId="0" fontId="4" fillId="0" borderId="12" applyAlignment="1" pivotButton="0" quotePrefix="0" xfId="0">
      <alignment vertical="top" indent="1"/>
    </xf>
    <xf numFmtId="170" fontId="26" fillId="0" borderId="0" pivotButton="0" quotePrefix="0" xfId="0"/>
    <xf numFmtId="0" fontId="2" fillId="0" borderId="12" applyAlignment="1" pivotButton="0" quotePrefix="0" xfId="0">
      <alignment vertical="top" indent="1"/>
    </xf>
    <xf numFmtId="170" fontId="2" fillId="0" borderId="0" pivotButton="0" quotePrefix="0" xfId="0"/>
    <xf numFmtId="0" fontId="28" fillId="0" borderId="3" applyAlignment="1" pivotButton="0" quotePrefix="0" xfId="0">
      <alignment horizontal="center" vertical="center"/>
    </xf>
    <xf numFmtId="0" fontId="28" fillId="6" borderId="3" applyAlignment="1" pivotButton="0" quotePrefix="0" xfId="0">
      <alignment horizontal="center" vertical="center"/>
    </xf>
    <xf numFmtId="0" fontId="18" fillId="9" borderId="16" applyAlignment="1" pivotButton="0" quotePrefix="0" xfId="0">
      <alignment horizontal="left" vertical="center"/>
    </xf>
    <xf numFmtId="0" fontId="16" fillId="11" borderId="0" applyAlignment="1" pivotButton="0" quotePrefix="0" xfId="0">
      <alignment horizontal="left"/>
    </xf>
    <xf numFmtId="0" fontId="29" fillId="0" borderId="0" applyAlignment="1" pivotButton="0" quotePrefix="0" xfId="0">
      <alignment vertical="top" wrapText="1"/>
    </xf>
    <xf numFmtId="0" fontId="24" fillId="0" borderId="15" applyAlignment="1" pivotButton="0" quotePrefix="0" xfId="0">
      <alignment horizontal="left" vertical="top"/>
    </xf>
    <xf numFmtId="0" fontId="24" fillId="0" borderId="0" applyAlignment="1" pivotButton="0" quotePrefix="0" xfId="0">
      <alignment horizontal="left" vertical="top" wrapText="1"/>
    </xf>
    <xf numFmtId="0" fontId="25" fillId="0" borderId="15" applyAlignment="1" pivotButton="0" quotePrefix="0" xfId="0">
      <alignment horizontal="left" vertical="top"/>
    </xf>
    <xf numFmtId="170" fontId="26" fillId="0" borderId="3" pivotButton="0" quotePrefix="0" xfId="0"/>
    <xf numFmtId="170" fontId="3" fillId="0" borderId="3" applyAlignment="1" pivotButton="0" quotePrefix="0" xfId="0">
      <alignment indent="1"/>
    </xf>
    <xf numFmtId="9" fontId="4" fillId="0" borderId="0" pivotButton="0" quotePrefix="0" xfId="0"/>
    <xf numFmtId="174" fontId="3" fillId="0" borderId="3" applyAlignment="1" pivotButton="0" quotePrefix="0" xfId="0">
      <alignment vertical="top"/>
    </xf>
    <xf numFmtId="167" fontId="3" fillId="0" borderId="3" applyAlignment="1" pivotButton="0" quotePrefix="0" xfId="0">
      <alignment vertical="top"/>
    </xf>
    <xf numFmtId="0" fontId="3" fillId="0" borderId="3" applyAlignment="1" pivotButton="0" quotePrefix="0" xfId="0">
      <alignment horizontal="left" vertical="top"/>
    </xf>
    <xf numFmtId="1" fontId="3" fillId="0" borderId="3" pivotButton="0" quotePrefix="0" xfId="0"/>
    <xf numFmtId="170" fontId="30" fillId="0" borderId="3" applyAlignment="1" pivotButton="0" quotePrefix="0" xfId="0">
      <alignment vertical="top"/>
    </xf>
    <xf numFmtId="170" fontId="31" fillId="0" borderId="3" pivotButton="0" quotePrefix="0" xfId="0"/>
    <xf numFmtId="170" fontId="32" fillId="0" borderId="3" applyAlignment="1" pivotButton="0" quotePrefix="0" xfId="0">
      <alignment vertical="top"/>
    </xf>
    <xf numFmtId="0" fontId="33" fillId="0" borderId="3" applyAlignment="1" pivotButton="0" quotePrefix="0" xfId="0">
      <alignment vertical="top"/>
    </xf>
    <xf numFmtId="170" fontId="34" fillId="0" borderId="0" applyAlignment="1" pivotButton="0" quotePrefix="0" xfId="0">
      <alignment vertical="top"/>
    </xf>
    <xf numFmtId="9" fontId="35" fillId="0" borderId="0" applyAlignment="1" pivotButton="0" quotePrefix="0" xfId="0">
      <alignment vertical="top"/>
    </xf>
    <xf numFmtId="9" fontId="36" fillId="0" borderId="0" applyAlignment="1" pivotButton="0" quotePrefix="0" xfId="0">
      <alignment vertical="top"/>
    </xf>
    <xf numFmtId="10" fontId="37" fillId="0" borderId="0" applyAlignment="1" pivotButton="0" quotePrefix="0" xfId="0">
      <alignment vertical="top"/>
    </xf>
    <xf numFmtId="170" fontId="36" fillId="0" borderId="3" applyAlignment="1" pivotButton="0" quotePrefix="0" xfId="0">
      <alignment vertical="top"/>
    </xf>
  </cellXfs>
  <cellStyles count="1">
    <cellStyle name="Normal" xfId="0" builtinId="0" hidden="0"/>
  </cellStyles>
  <dxfs count="5">
    <dxf>
      <font>
        <name val="Arial"/>
        <b val="1"/>
        <color rgb="00B23B2C"/>
        <sz val="10"/>
      </font>
    </dxf>
    <dxf>
      <font>
        <name val="Arial"/>
        <b val="1"/>
        <color rgb="00B23B2C"/>
        <sz val="10"/>
      </font>
      <fill>
        <patternFill patternType="solid">
          <fgColor rgb="00FBE4E0"/>
        </patternFill>
      </fill>
    </dxf>
    <dxf>
      <font>
        <name val="Arial"/>
        <b val="1"/>
        <color rgb="0092400E"/>
        <sz val="10"/>
      </font>
      <fill>
        <patternFill patternType="solid">
          <fgColor rgb="00FEF3C7"/>
        </patternFill>
      </fill>
    </dxf>
    <dxf>
      <font>
        <name val="Arial"/>
        <b val="1"/>
        <color rgb="001D4ED8"/>
        <sz val="10"/>
      </font>
      <fill>
        <patternFill patternType="solid">
          <fgColor rgb="00E0EAFA"/>
        </patternFill>
      </fill>
    </dxf>
    <dxf>
      <font>
        <name val="Arial"/>
        <b val="1"/>
        <color rgb="0044506B"/>
        <sz val="10"/>
      </font>
      <fill>
        <patternFill patternType="solid">
          <fgColor rgb="00E7EAF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styles" Target="styles.xml" Id="rId26" /><Relationship Type="http://schemas.openxmlformats.org/officeDocument/2006/relationships/theme" Target="theme/theme1.xml" Id="rId27"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0</xdr:col>
      <xdr:colOff>152400</xdr:colOff>
      <xdr:row>0</xdr:row>
      <xdr:rowOff>114300</xdr:rowOff>
    </xdr:from>
    <xdr:ext cx="1638141" cy="323850"/>
    <xdr:pic>
      <xdr:nvPicPr>
        <xdr:cNvPr id="1" name="Image 1" descr="Picture"/>
        <xdr:cNvPicPr/>
      </xdr:nvPicPr>
      <xdr:blipFill>
        <a:blip cstate="print" r:embed="rId1"/>
        <a:stretch>
          <a:fillRect/>
        </a:stretch>
      </xdr:blipFill>
      <xdr:spPr>
        <a:prstGeom prst="rect"/>
        <a:ln>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drawings/drawing1.xml" Id="rId1" /></Relationships>
</file>

<file path=xl/worksheets/sheet1.xml><?xml version="1.0" encoding="utf-8"?>
<worksheet xmlns="http://schemas.openxmlformats.org/spreadsheetml/2006/main">
  <sheetPr>
    <tabColor rgb="0014213D"/>
    <outlinePr summaryBelow="1" summaryRight="1"/>
    <pageSetUpPr fitToPage="1"/>
  </sheetPr>
  <dimension ref="A1:G31"/>
  <sheetViews>
    <sheetView showGridLines="0" tabSelected="1" workbookViewId="0">
      <selection activeCell="A1" sqref="A1"/>
    </sheetView>
  </sheetViews>
  <sheetFormatPr baseColWidth="8" defaultRowHeight="15"/>
  <cols>
    <col width="9" customWidth="1" min="1" max="1"/>
    <col width="43" customWidth="1" min="2" max="2"/>
    <col width="35" customWidth="1" min="3" max="3"/>
    <col width="8" customWidth="1" min="4" max="4"/>
    <col width="13" customWidth="1" min="5" max="5"/>
    <col width="13.5" customWidth="1" min="6" max="6"/>
    <col width="16.5" customWidth="1" min="7" max="7"/>
    <col hidden="1" width="13" customWidth="1" min="8" max="8"/>
    <col hidden="1" width="13" customWidth="1" min="9" max="9"/>
    <col hidden="1" width="13" customWidth="1" min="10" max="10"/>
  </cols>
  <sheetData>
    <row r="1" ht="44" customHeight="1">
      <c r="A1" s="269" t="n"/>
      <c r="B1" s="269" t="n"/>
      <c r="C1" s="269" t="n"/>
      <c r="D1" s="269" t="n"/>
      <c r="E1" s="269" t="n"/>
      <c r="F1" s="269" t="n"/>
      <c r="G1" s="269" t="n"/>
    </row>
    <row r="2" ht="30" customHeight="1">
      <c r="A2" s="78" t="inlineStr">
        <is>
          <t>Individual Tax Workpapers</t>
        </is>
      </c>
      <c r="B2" s="65" t="n"/>
      <c r="C2" s="65" t="n"/>
      <c r="D2" s="65" t="n"/>
      <c r="E2" s="65" t="n"/>
      <c r="F2" s="65" t="n"/>
      <c r="G2" s="65" t="n"/>
    </row>
    <row r="3" ht="18" customHeight="1">
      <c r="A3" s="221" t="inlineStr">
        <is>
          <t>Client</t>
        </is>
      </c>
      <c r="C3" s="222" t="n"/>
      <c r="D3" s="221" t="inlineStr">
        <is>
          <t>Reviewed by</t>
        </is>
      </c>
      <c r="F3" s="222" t="n"/>
    </row>
    <row r="4" ht="18" customHeight="1">
      <c r="A4" s="221" t="inlineStr">
        <is>
          <t>Financial year</t>
        </is>
      </c>
      <c r="C4" s="222" t="inlineStr">
        <is>
          <t>2025-26</t>
        </is>
      </c>
      <c r="D4" s="221" t="inlineStr">
        <is>
          <t>Date prepared</t>
        </is>
      </c>
      <c r="F4" s="222" t="n"/>
    </row>
    <row r="5" ht="18" customHeight="1">
      <c r="A5" s="221" t="inlineStr">
        <is>
          <t>Prepared by</t>
        </is>
      </c>
      <c r="C5" s="222" t="n"/>
      <c r="D5" s="221" t="inlineStr">
        <is>
          <t>Residency</t>
        </is>
      </c>
      <c r="F5" s="222" t="inlineStr">
        <is>
          <t>Resident</t>
        </is>
      </c>
    </row>
    <row r="7" ht="30" customHeight="1">
      <c r="A7" s="223" t="inlineStr">
        <is>
          <t>Code</t>
        </is>
      </c>
      <c r="B7" s="223" t="inlineStr">
        <is>
          <t>Schedule</t>
        </is>
      </c>
      <c r="C7" s="223" t="inlineStr">
        <is>
          <t>ATO item(s)</t>
        </is>
      </c>
      <c r="D7" s="223" t="inlineStr">
        <is>
          <t>Applic.</t>
        </is>
      </c>
      <c r="E7" s="223" t="inlineStr">
        <is>
          <t>CY $</t>
        </is>
      </c>
      <c r="F7" s="223" t="inlineStr">
        <is>
          <t>Open RPs</t>
        </is>
      </c>
      <c r="G7" s="224" t="inlineStr">
        <is>
          <t>Open</t>
        </is>
      </c>
    </row>
    <row r="8" ht="18" customHeight="1">
      <c r="A8" s="225" t="inlineStr">
        <is>
          <t>TS</t>
        </is>
      </c>
      <c r="B8" s="226" t="inlineStr">
        <is>
          <t>Tax summary — every return item lives here</t>
        </is>
      </c>
      <c r="C8" s="227" t="inlineStr">
        <is>
          <t>1–24 · D1–D15</t>
        </is>
      </c>
      <c r="D8" s="228" t="inlineStr">
        <is>
          <t>Y</t>
        </is>
      </c>
      <c r="E8" s="257">
        <f>'TS Tax Summary'!D79</f>
        <v/>
      </c>
      <c r="F8" s="230">
        <f>COUNTIFS('RP Review Points'!$B$5:$B$40,"TS",'RP Review Points'!$F$5:$F$40,"")</f>
        <v/>
      </c>
      <c r="G8" s="304" t="inlineStr">
        <is>
          <t>Open</t>
        </is>
      </c>
    </row>
    <row r="9" ht="18" customHeight="1">
      <c r="A9" s="225" t="inlineStr">
        <is>
          <t>RP</t>
        </is>
      </c>
      <c r="B9" s="226" t="inlineStr">
        <is>
          <t>Review points</t>
        </is>
      </c>
      <c r="C9" s="232" t="inlineStr">
        <is>
          <t>—</t>
        </is>
      </c>
      <c r="D9" s="228" t="inlineStr">
        <is>
          <t>Y</t>
        </is>
      </c>
      <c r="E9" s="271" t="n"/>
      <c r="F9" s="230">
        <f>COUNTIFS('RP Review Points'!$D$5:$D$40,"&lt;&gt;",'RP Review Points'!$F$5:$F$40,"")</f>
        <v/>
      </c>
      <c r="G9" s="304" t="inlineStr">
        <is>
          <t>Open</t>
        </is>
      </c>
    </row>
    <row r="10" ht="18" customHeight="1">
      <c r="A10" s="234" t="inlineStr">
        <is>
          <t>1-2</t>
        </is>
      </c>
      <c r="B10" s="235" t="inlineStr">
        <is>
          <t>Salary, wages &amp; allowances</t>
        </is>
      </c>
      <c r="C10" s="236" t="inlineStr">
        <is>
          <t>1 · 2</t>
        </is>
      </c>
      <c r="D10" s="237" t="inlineStr">
        <is>
          <t>Y</t>
        </is>
      </c>
      <c r="E10" s="258">
        <f>'1-2 Salary &amp; Wages'!B9</f>
        <v/>
      </c>
      <c r="F10" s="239">
        <f>COUNTIFS('RP Review Points'!$B$5:$B$40,"1-2",'RP Review Points'!$F$5:$F$40,"")</f>
        <v/>
      </c>
      <c r="G10" s="305" t="inlineStr">
        <is>
          <t>Open</t>
        </is>
      </c>
    </row>
    <row r="11" ht="18" customHeight="1">
      <c r="A11" s="225" t="inlineStr">
        <is>
          <t>10</t>
        </is>
      </c>
      <c r="B11" s="226" t="inlineStr">
        <is>
          <t>Interest income</t>
        </is>
      </c>
      <c r="C11" s="227" t="inlineStr">
        <is>
          <t>10</t>
        </is>
      </c>
      <c r="D11" s="228" t="inlineStr">
        <is>
          <t>Y</t>
        </is>
      </c>
      <c r="E11" s="257">
        <f>'10 Interest'!C10</f>
        <v/>
      </c>
      <c r="F11" s="230">
        <f>COUNTIFS('RP Review Points'!$B$5:$B$40,"10",'RP Review Points'!$F$5:$F$40,"")</f>
        <v/>
      </c>
      <c r="G11" s="304" t="inlineStr">
        <is>
          <t>Open</t>
        </is>
      </c>
    </row>
    <row r="12" ht="18" customHeight="1">
      <c r="A12" s="234" t="inlineStr">
        <is>
          <t>11</t>
        </is>
      </c>
      <c r="B12" s="235" t="inlineStr">
        <is>
          <t>Dividend income</t>
        </is>
      </c>
      <c r="C12" s="236" t="inlineStr">
        <is>
          <t>11</t>
        </is>
      </c>
      <c r="D12" s="237" t="inlineStr">
        <is>
          <t>Y</t>
        </is>
      </c>
      <c r="E12" s="258">
        <f>'11 Dividends'!G10</f>
        <v/>
      </c>
      <c r="F12" s="239">
        <f>COUNTIFS('RP Review Points'!$B$5:$B$40,"11",'RP Review Points'!$F$5:$F$40,"")</f>
        <v/>
      </c>
      <c r="G12" s="305" t="inlineStr">
        <is>
          <t>Open</t>
        </is>
      </c>
    </row>
    <row r="13" ht="18" customHeight="1">
      <c r="A13" s="225" t="inlineStr">
        <is>
          <t>13</t>
        </is>
      </c>
      <c r="B13" s="226" t="inlineStr">
        <is>
          <t>Partnership &amp; trust distributions</t>
        </is>
      </c>
      <c r="C13" s="227" t="inlineStr">
        <is>
          <t>13 · 20</t>
        </is>
      </c>
      <c r="D13" s="228" t="inlineStr">
        <is>
          <t>Y</t>
        </is>
      </c>
      <c r="E13" s="257">
        <f>'13 Distributions'!K9</f>
        <v/>
      </c>
      <c r="F13" s="230">
        <f>COUNTIFS('RP Review Points'!$B$5:$B$40,"13",'RP Review Points'!$F$5:$F$40,"")</f>
        <v/>
      </c>
      <c r="G13" s="304" t="inlineStr">
        <is>
          <t>Open</t>
        </is>
      </c>
    </row>
    <row r="14" ht="18" customHeight="1">
      <c r="A14" s="234" t="inlineStr">
        <is>
          <t>15</t>
        </is>
      </c>
      <c r="B14" s="235" t="inlineStr">
        <is>
          <t>Business — sole trader</t>
        </is>
      </c>
      <c r="C14" s="236" t="inlineStr">
        <is>
          <t>15 · P8</t>
        </is>
      </c>
      <c r="D14" s="237" t="inlineStr">
        <is>
          <t>Y</t>
        </is>
      </c>
      <c r="E14" s="258">
        <f>'15 Business'!B25</f>
        <v/>
      </c>
      <c r="F14" s="239">
        <f>COUNTIFS('RP Review Points'!$B$5:$B$40,"15",'RP Review Points'!$F$5:$F$40,"")</f>
        <v/>
      </c>
      <c r="G14" s="305" t="inlineStr">
        <is>
          <t>Open</t>
        </is>
      </c>
    </row>
    <row r="15" ht="18" customHeight="1">
      <c r="A15" s="225" t="inlineStr">
        <is>
          <t>21a–c</t>
        </is>
      </c>
      <c r="B15" s="226" t="inlineStr">
        <is>
          <t>Rental properties</t>
        </is>
      </c>
      <c r="C15" s="227" t="inlineStr">
        <is>
          <t>21</t>
        </is>
      </c>
      <c r="D15" s="228" t="inlineStr">
        <is>
          <t>Y</t>
        </is>
      </c>
      <c r="E15" s="257">
        <f>N('21a Rental Property'!D37)+N('21b Rental Property'!D37)+N('21c Rental Property'!D37)</f>
        <v/>
      </c>
      <c r="F15" s="230">
        <f>COUNTIFS('RP Review Points'!$B$5:$B$40,"21*",'RP Review Points'!$F$5:$F$40,"")</f>
        <v/>
      </c>
      <c r="G15" s="304" t="inlineStr">
        <is>
          <t>Open</t>
        </is>
      </c>
    </row>
    <row r="16" ht="18" customHeight="1">
      <c r="A16" s="225" t="inlineStr">
        <is>
          <t>18a–c</t>
        </is>
      </c>
      <c r="B16" s="226" t="inlineStr">
        <is>
          <t>CGT events — property · shares · other</t>
        </is>
      </c>
      <c r="C16" s="227" t="inlineStr">
        <is>
          <t>18</t>
        </is>
      </c>
      <c r="D16" s="228" t="inlineStr">
        <is>
          <t>Y</t>
        </is>
      </c>
      <c r="E16" s="257">
        <f>IF(COUNTIFS('18a CGT Events'!D9,"PROVISIONAL")+COUNTIFS('18a CGT Events'!E9,"PROVISIONAL")+COUNTIFS('IR Investment Register'!N505,"PROVISIONAL")+COUNTIFS('IR Investment Register'!O731,"PROVISIONAL")+COUNTIFS('18c CGT Other'!D13,"PROVISIONAL")+COUNTIFS('18c CGT Other'!E13,"PROVISIONAL"),"PROVISIONAL",N('18a CGT Events'!F9)+N('18a CGT Events'!N9)+N('18b CGT Shares'!F17)+N('18c CGT Other'!F13))</f>
        <v/>
      </c>
      <c r="F16" s="230">
        <f>COUNTIFS('RP Review Points'!$B$5:$B$40,"18?",'RP Review Points'!$F$5:$F$40,"")</f>
        <v/>
      </c>
      <c r="G16" s="304" t="inlineStr">
        <is>
          <t>Open</t>
        </is>
      </c>
    </row>
    <row r="17" ht="18" customHeight="1">
      <c r="A17" s="234" t="inlineStr">
        <is>
          <t>18</t>
        </is>
      </c>
      <c r="B17" s="235" t="inlineStr">
        <is>
          <t>Capital gains summary</t>
        </is>
      </c>
      <c r="C17" s="236" t="inlineStr">
        <is>
          <t>18</t>
        </is>
      </c>
      <c r="D17" s="237" t="inlineStr">
        <is>
          <t>Y</t>
        </is>
      </c>
      <c r="E17" s="258">
        <f>'18 CG Summary'!B13</f>
        <v/>
      </c>
      <c r="F17" s="239">
        <f>COUNTIFS('RP Review Points'!$B$5:$B$40,"18",'RP Review Points'!$F$5:$F$40,"")</f>
        <v/>
      </c>
      <c r="G17" s="305" t="inlineStr">
        <is>
          <t>Open</t>
        </is>
      </c>
    </row>
    <row r="18" ht="18" customHeight="1">
      <c r="A18" s="225" t="inlineStr">
        <is>
          <t>IR</t>
        </is>
      </c>
      <c r="B18" s="226" t="inlineStr">
        <is>
          <t>Investment register</t>
        </is>
      </c>
      <c r="C18" s="232" t="inlineStr">
        <is>
          <t>—</t>
        </is>
      </c>
      <c r="D18" s="228" t="inlineStr">
        <is>
          <t>Y</t>
        </is>
      </c>
      <c r="E18" s="271" t="n"/>
      <c r="F18" s="230">
        <f>COUNTIFS('RP Review Points'!$B$5:$B$40,"IR",'RP Review Points'!$F$5:$F$40,"")</f>
        <v/>
      </c>
      <c r="G18" s="304" t="inlineStr">
        <is>
          <t>Open</t>
        </is>
      </c>
    </row>
    <row r="19" ht="18" customHeight="1">
      <c r="A19" s="234" t="inlineStr">
        <is>
          <t>D1-D15</t>
        </is>
      </c>
      <c r="B19" s="235" t="inlineStr">
        <is>
          <t>Deductions D1–D15</t>
        </is>
      </c>
      <c r="C19" s="236" t="inlineStr">
        <is>
          <t>D1–D15</t>
        </is>
      </c>
      <c r="D19" s="237" t="inlineStr">
        <is>
          <t>Y</t>
        </is>
      </c>
      <c r="E19" s="258">
        <f>'D1-D15 Deductions'!C79</f>
        <v/>
      </c>
      <c r="F19" s="239">
        <f>COUNTIFS('RP Review Points'!$B$5:$B$40,"D1-D15",'RP Review Points'!$F$5:$F$40,"")</f>
        <v/>
      </c>
      <c r="G19" s="305" t="inlineStr">
        <is>
          <t>Open</t>
        </is>
      </c>
    </row>
    <row r="20" ht="18" customHeight="1">
      <c r="A20" s="225" t="inlineStr">
        <is>
          <t>L1</t>
        </is>
      </c>
      <c r="B20" s="226" t="inlineStr">
        <is>
          <t>Losses carried forward</t>
        </is>
      </c>
      <c r="C20" s="227" t="inlineStr">
        <is>
          <t>L1 · 18 V</t>
        </is>
      </c>
      <c r="D20" s="228" t="inlineStr">
        <is>
          <t>Y</t>
        </is>
      </c>
      <c r="E20" s="257">
        <f>'L1 Losses'!F9</f>
        <v/>
      </c>
      <c r="F20" s="230">
        <f>COUNTIFS('RP Review Points'!$B$5:$B$40,"L1",'RP Review Points'!$F$5:$F$40,"")</f>
        <v/>
      </c>
      <c r="G20" s="304" t="inlineStr">
        <is>
          <t>Open</t>
        </is>
      </c>
    </row>
    <row r="21" ht="18" customHeight="1">
      <c r="A21" s="234" t="inlineStr">
        <is>
          <t>TTR</t>
        </is>
      </c>
      <c r="B21" s="235" t="inlineStr">
        <is>
          <t>Tax return labels</t>
        </is>
      </c>
      <c r="C21" s="236" t="inlineStr">
        <is>
          <t>All</t>
        </is>
      </c>
      <c r="D21" s="237" t="inlineStr">
        <is>
          <t>Y</t>
        </is>
      </c>
      <c r="E21" s="272" t="n"/>
      <c r="F21" s="239">
        <f>COUNTIFS('RP Review Points'!$B$5:$B$40,"TTR",'RP Review Points'!$F$5:$F$40,"")</f>
        <v/>
      </c>
      <c r="G21" s="305" t="inlineStr">
        <is>
          <t>Open</t>
        </is>
      </c>
    </row>
    <row r="22" ht="18" customHeight="1">
      <c r="A22" s="234" t="inlineStr">
        <is>
          <t>20</t>
        </is>
      </c>
      <c r="B22" s="235" t="inlineStr">
        <is>
          <t>Foreign source income</t>
        </is>
      </c>
      <c r="C22" s="236" t="inlineStr">
        <is>
          <t>20</t>
        </is>
      </c>
      <c r="D22" s="237" t="inlineStr">
        <is>
          <t>Y</t>
        </is>
      </c>
      <c r="E22" s="258">
        <f>'20 Foreign Income'!D11</f>
        <v/>
      </c>
      <c r="F22" s="239">
        <f>COUNTIFS('RP Review Points'!$B$5:$B$40,"20",'RP Review Points'!$F$5:$F$40,"")</f>
        <v/>
      </c>
      <c r="G22" s="305" t="inlineStr">
        <is>
          <t>Open</t>
        </is>
      </c>
    </row>
    <row r="23" ht="18" customHeight="1">
      <c r="A23" s="234" t="inlineStr">
        <is>
          <t>3-24</t>
        </is>
      </c>
      <c r="B23" s="235" t="inlineStr">
        <is>
          <t>Items with no schedule of their own</t>
        </is>
      </c>
      <c r="C23" s="236" t="inlineStr">
        <is>
          <t>3–9 · 12 · 14 · 16–17 · 19 · 22–24</t>
        </is>
      </c>
      <c r="D23" s="237" t="inlineStr">
        <is>
          <t>Y</t>
        </is>
      </c>
      <c r="E23" s="258">
        <f>'3-24 Other Income'!B8+'3-24 Other Income'!B13+'3-24 Other Income'!B18+'3-24 Other Income'!B23+'3-24 Other Income'!B28+'3-24 Other Income'!B33+'3-24 Other Income'!B38+'3-24 Other Income'!B43+'3-24 Other Income'!B48+'3-24 Other Income'!B53+'3-24 Other Income'!B58+'3-24 Other Income'!B63+'3-24 Other Income'!B68+'3-24 Other Income'!B73+'3-24 Other Income'!B78</f>
        <v/>
      </c>
      <c r="F23" s="239">
        <f>COUNTIFS('RP Review Points'!$B$5:$B$40,"3-24",'RP Review Points'!$F$5:$F$40,"")</f>
        <v/>
      </c>
      <c r="G23" s="242" t="inlineStr">
        <is>
          <t>—</t>
        </is>
      </c>
    </row>
    <row r="24" ht="18" customHeight="1">
      <c r="A24" s="234" t="inlineStr">
        <is>
          <t>IT1-IT8</t>
        </is>
      </c>
      <c r="B24" s="235" t="inlineStr">
        <is>
          <t>Income tests, spouse &amp; surcharge</t>
        </is>
      </c>
      <c r="C24" s="236" t="inlineStr">
        <is>
          <t>IT1–IT8 · M2</t>
        </is>
      </c>
      <c r="D24" s="237" t="inlineStr">
        <is>
          <t>Y</t>
        </is>
      </c>
      <c r="E24" s="258">
        <f>'IT1-IT8 Tests, Spouse &amp; MLS'!D47</f>
        <v/>
      </c>
      <c r="F24" s="239">
        <f>COUNTIFS('RP Review Points'!$B$5:$B$40,"IT1-IT8",'RP Review Points'!$F$5:$F$40,"")</f>
        <v/>
      </c>
      <c r="G24" s="305" t="inlineStr">
        <is>
          <t>Open</t>
        </is>
      </c>
    </row>
    <row r="26" ht="30" customHeight="1">
      <c r="A26" s="306" t="inlineStr">
        <is>
          <t>Reading this working paper</t>
        </is>
      </c>
    </row>
    <row r="27" ht="18" customHeight="1">
      <c r="A27" s="309" t="inlineStr">
        <is>
          <t>Cell colours</t>
        </is>
      </c>
      <c r="B27" s="245" t="n"/>
      <c r="C27" s="310" t="inlineStr">
        <is>
          <t>blue = keyed input · black = formula · green = cross-sheet link · underlined = opens</t>
        </is>
      </c>
    </row>
    <row r="28" ht="18" customHeight="1">
      <c r="A28" s="311" t="inlineStr">
        <is>
          <t>MISSING?</t>
        </is>
      </c>
      <c r="B28" s="245" t="n"/>
      <c r="C28" s="251" t="inlineStr">
        <is>
          <t>prior year had an amount, this year nil — chase the document</t>
        </is>
      </c>
      <c r="D28" s="245" t="n"/>
      <c r="E28" s="245" t="n"/>
      <c r="F28" s="245" t="n"/>
      <c r="G28" s="245" t="n"/>
    </row>
    <row r="29" ht="18" customHeight="1">
      <c r="A29" s="309" t="inlineStr">
        <is>
          <t>Not applicable?</t>
        </is>
      </c>
      <c r="B29" s="245" t="n"/>
      <c r="C29" s="251" t="inlineStr">
        <is>
          <t>Set N in the Applic. column and hide the tab — never delete it.</t>
        </is>
      </c>
      <c r="D29" s="245" t="n"/>
      <c r="E29" s="245" t="n"/>
      <c r="F29" s="245" t="n"/>
      <c r="G29" s="245" t="n"/>
    </row>
    <row r="30" ht="18" customHeight="1">
      <c r="A30" s="309" t="inlineStr">
        <is>
          <t>Review</t>
        </is>
      </c>
      <c r="B30" s="245" t="n"/>
      <c r="C30" s="251" t="inlineStr">
        <is>
          <t>completeness (no missing docs) + treatment.</t>
        </is>
      </c>
      <c r="D30" s="245" t="n"/>
      <c r="E30" s="245" t="n"/>
      <c r="F30" s="245" t="n"/>
      <c r="G30" s="245" t="n"/>
    </row>
    <row r="31" ht="36" customHeight="1">
      <c r="A31" s="309" t="inlineStr">
        <is>
          <t>Hidden sheets, not listed above</t>
        </is>
      </c>
      <c r="B31" s="245" t="n"/>
      <c r="C31" s="251" t="inlineStr">
        <is>
          <t>RT Rates — the rate reference the tax calc reads from · QA Checks — our own delivery reconciliations, refused at the gate on a ✗.</t>
        </is>
      </c>
      <c r="D31" s="245" t="n"/>
      <c r="E31" s="245" t="n"/>
      <c r="F31" s="245" t="n"/>
      <c r="G31" s="245" t="n"/>
    </row>
  </sheetData>
  <mergeCells count="21">
    <mergeCell ref="F4:G4"/>
    <mergeCell ref="A30:B30"/>
    <mergeCell ref="C30:G30"/>
    <mergeCell ref="F3:G3"/>
    <mergeCell ref="C29:G29"/>
    <mergeCell ref="F5:G5"/>
    <mergeCell ref="C31:G31"/>
    <mergeCell ref="A27:B27"/>
    <mergeCell ref="A3:B3"/>
    <mergeCell ref="A5:B5"/>
    <mergeCell ref="C27:G27"/>
    <mergeCell ref="D4:E4"/>
    <mergeCell ref="D3:E3"/>
    <mergeCell ref="A4:B4"/>
    <mergeCell ref="A29:B29"/>
    <mergeCell ref="D5:E5"/>
    <mergeCell ref="C28:G28"/>
    <mergeCell ref="A28:B28"/>
    <mergeCell ref="A26:G26"/>
    <mergeCell ref="A2:G2"/>
    <mergeCell ref="A31:B31"/>
  </mergeCells>
  <conditionalFormatting sqref="F8:F24">
    <cfRule type="expression" priority="1" dxfId="0">
      <formula>$F7&gt;0</formula>
    </cfRule>
  </conditionalFormatting>
  <hyperlinks>
    <hyperlink ref="G8" location="'TS Tax Summary'!A1"/>
    <hyperlink ref="G9" location="'RP Review Points'!A1"/>
    <hyperlink ref="G10" location="'1-2 Salary &amp; Wages'!A1"/>
    <hyperlink ref="G11" location="'10 Interest'!A1"/>
    <hyperlink ref="G12" location="'11 Dividends'!A1"/>
    <hyperlink ref="G13" location="'13 Distributions'!A1"/>
    <hyperlink ref="G14" location="'15 Business'!A1"/>
    <hyperlink ref="G15" location="'21a Rental Property'!A1"/>
    <hyperlink ref="G16" location="'18a CGT Events'!A1"/>
    <hyperlink ref="G17" location="'18a CGT Events'!A1"/>
    <hyperlink ref="G18" location="'IR Investment Register'!A1"/>
    <hyperlink ref="G19" location="'D1-D15 Deductions'!A1"/>
    <hyperlink ref="G20" location="'L1 Losses'!A1"/>
    <hyperlink ref="G21" location="'TTR Return Labels'!A1"/>
    <hyperlink ref="G22" location="'20 Foreign Income'!A1"/>
    <hyperlink ref="G24" location="'IT1-IT8 Tests, Spouse &amp; MLS'!A1"/>
  </hyperlinks>
  <pageMargins left="0.75" right="0.75" top="1" bottom="1" header="0.5" footer="0.5"/>
  <pageSetup orientation="landscape" fitToHeight="0" fitToWidth="1"/>
  <drawing xmlns:r="http://schemas.openxmlformats.org/officeDocument/2006/relationships" r:id="rId1"/>
</worksheet>
</file>

<file path=xl/worksheets/sheet2.xml><?xml version="1.0" encoding="utf-8"?>
<worksheet xmlns="http://schemas.openxmlformats.org/spreadsheetml/2006/main">
  <sheetPr>
    <tabColor rgb="0014213D"/>
    <outlinePr summaryBelow="1" summaryRight="1"/>
    <pageSetUpPr fitToPage="1"/>
  </sheetPr>
  <dimension ref="A1:G79"/>
  <sheetViews>
    <sheetView showGridLines="0" tabSelected="0" workbookViewId="0">
      <pane ySplit="4" topLeftCell="A5" activePane="bottomLeft" state="frozen"/>
      <selection pane="bottomLeft" activeCell="A1" sqref="A1"/>
    </sheetView>
  </sheetViews>
  <sheetFormatPr baseColWidth="8" defaultRowHeight="15"/>
  <cols>
    <col width="9" customWidth="1" min="1" max="1"/>
    <col width="62" customWidth="1" min="2" max="2"/>
    <col width="13" customWidth="1" min="3" max="3"/>
    <col width="13" customWidth="1" min="4" max="4"/>
    <col width="10" customWidth="1" min="5" max="5"/>
    <col width="6" customWidth="1" min="6" max="6"/>
    <col width="44" customWidth="1" min="7" max="7"/>
  </cols>
  <sheetData>
    <row r="1" ht="24" customHeight="1">
      <c r="A1" s="81" t="inlineStr">
        <is>
          <t>TS  ·  Tax summary — the one-page review surface</t>
        </is>
      </c>
      <c r="B1" s="65" t="n"/>
      <c r="C1" s="65" t="n"/>
      <c r="D1" s="65" t="n"/>
      <c r="E1" s="65" t="n"/>
      <c r="F1" s="65" t="n"/>
      <c r="G1" s="65" t="n"/>
    </row>
    <row r="2">
      <c r="A2" s="111">
        <f>'00 Index'!$C$3&amp;"    ·    FY "&amp;'00 Index'!$C$4</f>
        <v/>
      </c>
      <c r="D2" s="112" t="inlineStr">
        <is>
          <t>ATO item(s):</t>
        </is>
      </c>
      <c r="F2" s="113" t="inlineStr">
        <is>
          <t>1–24 · D1–D15</t>
        </is>
      </c>
    </row>
    <row r="3" ht="6" customHeight="1">
      <c r="A3" s="270" t="n"/>
      <c r="B3" s="270" t="n"/>
      <c r="C3" s="270" t="n"/>
      <c r="D3" s="270" t="n"/>
      <c r="E3" s="270" t="n"/>
      <c r="F3" s="270" t="n"/>
      <c r="G3" s="270" t="n"/>
    </row>
    <row r="4">
      <c r="A4" s="114" t="inlineStr">
        <is>
          <t>Item</t>
        </is>
      </c>
      <c r="B4" s="9" t="inlineStr"/>
      <c r="C4" s="9" t="inlineStr">
        <is>
          <t>Prior year</t>
        </is>
      </c>
      <c r="D4" s="9" t="inlineStr">
        <is>
          <t>Current year</t>
        </is>
      </c>
      <c r="E4" s="9" t="inlineStr">
        <is>
          <t>Flag</t>
        </is>
      </c>
      <c r="F4" s="9" t="inlineStr">
        <is>
          <t>Sch</t>
        </is>
      </c>
      <c r="G4" s="9" t="inlineStr">
        <is>
          <t>Notes</t>
        </is>
      </c>
    </row>
    <row r="5" ht="15" customHeight="1">
      <c r="A5" s="137" t="inlineStr">
        <is>
          <t>INCOME  —  items 1–24 (rare lines ship folded; on delivery every line nil in both years folds too — unhide the row to use one, never delete)</t>
        </is>
      </c>
      <c r="B5" s="68" t="n"/>
      <c r="C5" s="68" t="n"/>
      <c r="D5" s="68" t="n"/>
      <c r="E5" s="68" t="n"/>
      <c r="F5" s="68" t="n"/>
      <c r="G5" s="69" t="n"/>
    </row>
    <row r="6">
      <c r="A6" s="120" t="inlineStr">
        <is>
          <t>1</t>
        </is>
      </c>
      <c r="B6" s="132" t="inlineStr">
        <is>
          <t>Salary or wages</t>
        </is>
      </c>
      <c r="C6" s="91" t="n"/>
      <c r="D6" s="122">
        <f>'1-2 Salary &amp; Wages'!B9</f>
        <v/>
      </c>
      <c r="E6" s="138">
        <f>IF(AND(ABS(C6)&gt;0,ABS(D6)=0),"MISSING?","")</f>
        <v/>
      </c>
      <c r="F6" s="130" t="inlineStr">
        <is>
          <t>1-2</t>
        </is>
      </c>
      <c r="G6" s="273" t="n"/>
    </row>
    <row r="7">
      <c r="A7" s="120" t="inlineStr">
        <is>
          <t>2</t>
        </is>
      </c>
      <c r="B7" s="132" t="inlineStr">
        <is>
          <t>Allowances, tips, director's fees</t>
        </is>
      </c>
      <c r="C7" s="91" t="n"/>
      <c r="D7" s="122">
        <f>'1-2 Salary &amp; Wages'!C9</f>
        <v/>
      </c>
      <c r="E7" s="138">
        <f>IF(AND(ABS(C7)&gt;0,ABS(D7)=0),"MISSING?","")</f>
        <v/>
      </c>
      <c r="F7" s="130" t="inlineStr">
        <is>
          <t>1-2</t>
        </is>
      </c>
      <c r="G7" s="273" t="n"/>
    </row>
    <row r="8" hidden="1">
      <c r="A8" s="120" t="inlineStr">
        <is>
          <t>3</t>
        </is>
      </c>
      <c r="B8" s="132" t="inlineStr">
        <is>
          <t>Employer lump sum payments</t>
        </is>
      </c>
      <c r="C8" s="91" t="n"/>
      <c r="D8" s="319">
        <f>'3-24 Other Income'!B8</f>
        <v/>
      </c>
      <c r="E8" s="138">
        <f>IF(AND(ABS(C8)&gt;0,ABS(D8)=0),"MISSING?","")</f>
        <v/>
      </c>
      <c r="F8" s="133" t="inlineStr">
        <is>
          <t>3-24</t>
        </is>
      </c>
      <c r="G8" s="273" t="n"/>
    </row>
    <row r="9" hidden="1">
      <c r="A9" s="120" t="inlineStr">
        <is>
          <t>4</t>
        </is>
      </c>
      <c r="B9" s="132" t="inlineStr">
        <is>
          <t>Employment termination payments (ETP)</t>
        </is>
      </c>
      <c r="C9" s="91" t="n"/>
      <c r="D9" s="319">
        <f>'3-24 Other Income'!B13</f>
        <v/>
      </c>
      <c r="E9" s="138">
        <f>IF(AND(ABS(C9)&gt;0,ABS(D9)=0),"MISSING?","")</f>
        <v/>
      </c>
      <c r="F9" s="133" t="inlineStr">
        <is>
          <t>3-24</t>
        </is>
      </c>
      <c r="G9" s="273" t="n"/>
    </row>
    <row r="10" hidden="1">
      <c r="A10" s="120" t="inlineStr">
        <is>
          <t>5</t>
        </is>
      </c>
      <c r="B10" s="132" t="inlineStr">
        <is>
          <t>Australian Government allowances</t>
        </is>
      </c>
      <c r="C10" s="91" t="n"/>
      <c r="D10" s="319">
        <f>'3-24 Other Income'!B18</f>
        <v/>
      </c>
      <c r="E10" s="138">
        <f>IF(AND(ABS(C10)&gt;0,ABS(D10)=0),"MISSING?","")</f>
        <v/>
      </c>
      <c r="F10" s="133" t="inlineStr">
        <is>
          <t>3-24</t>
        </is>
      </c>
      <c r="G10" s="273" t="n"/>
    </row>
    <row r="11" hidden="1">
      <c r="A11" s="120" t="inlineStr">
        <is>
          <t>6</t>
        </is>
      </c>
      <c r="B11" s="132" t="inlineStr">
        <is>
          <t>Australian Government pensions</t>
        </is>
      </c>
      <c r="C11" s="91" t="n"/>
      <c r="D11" s="319">
        <f>'3-24 Other Income'!B23</f>
        <v/>
      </c>
      <c r="E11" s="138">
        <f>IF(AND(ABS(C11)&gt;0,ABS(D11)=0),"MISSING?","")</f>
        <v/>
      </c>
      <c r="F11" s="133" t="inlineStr">
        <is>
          <t>3-24</t>
        </is>
      </c>
      <c r="G11" s="273" t="n"/>
    </row>
    <row r="12" hidden="1">
      <c r="A12" s="120" t="inlineStr">
        <is>
          <t>7</t>
        </is>
      </c>
      <c r="B12" s="132" t="inlineStr">
        <is>
          <t>Annuities &amp; super income streams</t>
        </is>
      </c>
      <c r="C12" s="91" t="n"/>
      <c r="D12" s="319">
        <f>'3-24 Other Income'!B28</f>
        <v/>
      </c>
      <c r="E12" s="138">
        <f>IF(AND(ABS(C12)&gt;0,ABS(D12)=0),"MISSING?","")</f>
        <v/>
      </c>
      <c r="F12" s="133" t="inlineStr">
        <is>
          <t>3-24</t>
        </is>
      </c>
      <c r="G12" s="273" t="n"/>
    </row>
    <row r="13" hidden="1">
      <c r="A13" s="120" t="inlineStr">
        <is>
          <t>8</t>
        </is>
      </c>
      <c r="B13" s="132" t="inlineStr">
        <is>
          <t>Super lump sum payments</t>
        </is>
      </c>
      <c r="C13" s="91" t="n"/>
      <c r="D13" s="319">
        <f>'3-24 Other Income'!B33</f>
        <v/>
      </c>
      <c r="E13" s="138">
        <f>IF(AND(ABS(C13)&gt;0,ABS(D13)=0),"MISSING?","")</f>
        <v/>
      </c>
      <c r="F13" s="133" t="inlineStr">
        <is>
          <t>3-24</t>
        </is>
      </c>
      <c r="G13" s="273" t="n"/>
    </row>
    <row r="14" hidden="1">
      <c r="A14" s="120" t="inlineStr">
        <is>
          <t>9</t>
        </is>
      </c>
      <c r="B14" s="132" t="inlineStr">
        <is>
          <t>Attributed personal services income</t>
        </is>
      </c>
      <c r="C14" s="91" t="n"/>
      <c r="D14" s="319">
        <f>'3-24 Other Income'!B38</f>
        <v/>
      </c>
      <c r="E14" s="138">
        <f>IF(AND(ABS(C14)&gt;0,ABS(D14)=0),"MISSING?","")</f>
        <v/>
      </c>
      <c r="F14" s="133" t="inlineStr">
        <is>
          <t>3-24</t>
        </is>
      </c>
      <c r="G14" s="273" t="n"/>
    </row>
    <row r="15">
      <c r="A15" s="120" t="inlineStr">
        <is>
          <t>10</t>
        </is>
      </c>
      <c r="B15" s="132" t="inlineStr">
        <is>
          <t>Gross interest</t>
        </is>
      </c>
      <c r="C15" s="91" t="n"/>
      <c r="D15" s="122">
        <f>'10 Interest'!C10</f>
        <v/>
      </c>
      <c r="E15" s="138">
        <f>IF(AND(ABS(C15)&gt;0,ABS(D15)=0),"MISSING?","")</f>
        <v/>
      </c>
      <c r="F15" s="130" t="inlineStr">
        <is>
          <t>10</t>
        </is>
      </c>
      <c r="G15" s="273" t="n"/>
    </row>
    <row r="16">
      <c r="A16" s="120" t="inlineStr">
        <is>
          <t>11</t>
        </is>
      </c>
      <c r="B16" s="132" t="inlineStr">
        <is>
          <t>Dividends incl franking credits</t>
        </is>
      </c>
      <c r="C16" s="91" t="n"/>
      <c r="D16" s="122">
        <f>'11 Dividends'!G10</f>
        <v/>
      </c>
      <c r="E16" s="138">
        <f>IF(AND(ABS(C16)&gt;0,ABS(D16)=0),"MISSING?","")</f>
        <v/>
      </c>
      <c r="F16" s="130" t="inlineStr">
        <is>
          <t>11</t>
        </is>
      </c>
      <c r="G16" s="273" t="n"/>
    </row>
    <row r="17" hidden="1">
      <c r="A17" s="120" t="inlineStr">
        <is>
          <t>12</t>
        </is>
      </c>
      <c r="B17" s="132" t="inlineStr">
        <is>
          <t>Employee share schemes</t>
        </is>
      </c>
      <c r="C17" s="91" t="n"/>
      <c r="D17" s="319">
        <f>'3-24 Other Income'!B43</f>
        <v/>
      </c>
      <c r="E17" s="138">
        <f>IF(AND(ABS(C17)&gt;0,ABS(D17)=0),"MISSING?","")</f>
        <v/>
      </c>
      <c r="F17" s="133" t="inlineStr">
        <is>
          <t>3-24</t>
        </is>
      </c>
      <c r="G17" s="273" t="n"/>
    </row>
    <row r="18">
      <c r="A18" s="120" t="inlineStr">
        <is>
          <t>13</t>
        </is>
      </c>
      <c r="B18" s="132" t="inlineStr">
        <is>
          <t>Partnership &amp; trust distributions</t>
        </is>
      </c>
      <c r="C18" s="91" t="n"/>
      <c r="D18" s="122">
        <f>'13 Distributions'!K9</f>
        <v/>
      </c>
      <c r="E18" s="138">
        <f>IF(AND(ABS(C18)&gt;0,ABS(D18)=0),"MISSING?","")</f>
        <v/>
      </c>
      <c r="F18" s="130" t="inlineStr">
        <is>
          <t>13</t>
        </is>
      </c>
      <c r="G18" s="273" t="n"/>
    </row>
    <row r="19" hidden="1">
      <c r="A19" s="120" t="inlineStr">
        <is>
          <t>14</t>
        </is>
      </c>
      <c r="B19" s="132" t="inlineStr">
        <is>
          <t>Personal services income (PSI)</t>
        </is>
      </c>
      <c r="C19" s="91" t="n"/>
      <c r="D19" s="319">
        <f>'3-24 Other Income'!B48</f>
        <v/>
      </c>
      <c r="E19" s="138">
        <f>IF(AND(ABS(C19)&gt;0,ABS(D19)=0),"MISSING?","")</f>
        <v/>
      </c>
      <c r="F19" s="133" t="inlineStr">
        <is>
          <t>3-24</t>
        </is>
      </c>
      <c r="G19" s="273" t="n"/>
    </row>
    <row r="20">
      <c r="A20" s="120" t="inlineStr">
        <is>
          <t>15</t>
        </is>
      </c>
      <c r="B20" s="132" t="inlineStr">
        <is>
          <t>Net business income / loss (sole trader)</t>
        </is>
      </c>
      <c r="C20" s="122">
        <f>'15 Business'!C25</f>
        <v/>
      </c>
      <c r="D20" s="122">
        <f>'15 Business'!B25</f>
        <v/>
      </c>
      <c r="E20" s="138">
        <f>IF(AND(ABS(C20)&gt;0,ABS(D20)=0),"MISSING?","")</f>
        <v/>
      </c>
      <c r="F20" s="130" t="inlineStr">
        <is>
          <t>15</t>
        </is>
      </c>
      <c r="G20" s="273" t="n"/>
    </row>
    <row r="21" hidden="1">
      <c r="A21" s="120" t="inlineStr">
        <is>
          <t>16</t>
        </is>
      </c>
      <c r="B21" s="132" t="inlineStr">
        <is>
          <t>Deferred non-commercial losses</t>
        </is>
      </c>
      <c r="C21" s="91" t="n"/>
      <c r="D21" s="319">
        <f>'3-24 Other Income'!B53</f>
        <v/>
      </c>
      <c r="E21" s="138">
        <f>IF(AND(ABS(C21)&gt;0,ABS(D21)=0),"MISSING?","")</f>
        <v/>
      </c>
      <c r="F21" s="133" t="inlineStr">
        <is>
          <t>3-24</t>
        </is>
      </c>
      <c r="G21" s="273" t="n"/>
    </row>
    <row r="22" hidden="1">
      <c r="A22" s="120" t="inlineStr">
        <is>
          <t>17</t>
        </is>
      </c>
      <c r="B22" s="132" t="inlineStr">
        <is>
          <t>Net farm management deposits</t>
        </is>
      </c>
      <c r="C22" s="91" t="n"/>
      <c r="D22" s="319">
        <f>'3-24 Other Income'!B58</f>
        <v/>
      </c>
      <c r="E22" s="138">
        <f>IF(AND(ABS(C22)&gt;0,ABS(D22)=0),"MISSING?","")</f>
        <v/>
      </c>
      <c r="F22" s="133" t="inlineStr">
        <is>
          <t>3-24</t>
        </is>
      </c>
      <c r="G22" s="273" t="n"/>
    </row>
    <row r="23">
      <c r="A23" s="120" t="inlineStr">
        <is>
          <t>18</t>
        </is>
      </c>
      <c r="B23" s="132" t="inlineStr">
        <is>
          <t>Net capital gain</t>
        </is>
      </c>
      <c r="C23" s="91" t="n"/>
      <c r="D23" s="122">
        <f>'18 CG Summary'!B13</f>
        <v/>
      </c>
      <c r="E23" s="138">
        <f>IF(COUNTIFS(D23,"PROVISIONAL"),"PROVISIONAL",IF(AND(ABS(C23)&gt;0,ABS(D23)=0),"MISSING?",""))</f>
        <v/>
      </c>
      <c r="F23" s="130" t="inlineStr">
        <is>
          <t>18</t>
        </is>
      </c>
      <c r="G23" s="273" t="n"/>
    </row>
    <row r="24" hidden="1">
      <c r="A24" s="120" t="inlineStr">
        <is>
          <t>19</t>
        </is>
      </c>
      <c r="B24" s="132" t="inlineStr">
        <is>
          <t>Foreign entities (FIF / CFC)</t>
        </is>
      </c>
      <c r="C24" s="91" t="n"/>
      <c r="D24" s="319">
        <f>'3-24 Other Income'!B63</f>
        <v/>
      </c>
      <c r="E24" s="138">
        <f>IF(AND(ABS(C24)&gt;0,ABS(D24)=0),"MISSING?","")</f>
        <v/>
      </c>
      <c r="F24" s="133" t="inlineStr">
        <is>
          <t>3-24</t>
        </is>
      </c>
      <c r="G24" s="273" t="n"/>
    </row>
    <row r="25">
      <c r="A25" s="120" t="inlineStr">
        <is>
          <t>20</t>
        </is>
      </c>
      <c r="B25" s="132" t="inlineStr">
        <is>
          <t>Foreign source income</t>
        </is>
      </c>
      <c r="C25" s="91" t="n"/>
      <c r="D25" s="122">
        <f>'20 Foreign Income'!D11</f>
        <v/>
      </c>
      <c r="E25" s="138">
        <f>IF(AND(ABS(C25)&gt;0,ABS(D25)=0),"MISSING?","")</f>
        <v/>
      </c>
      <c r="F25" s="130" t="inlineStr">
        <is>
          <t>20</t>
        </is>
      </c>
      <c r="G25" s="273" t="n"/>
    </row>
    <row r="26">
      <c r="A26" s="120" t="inlineStr">
        <is>
          <t>21</t>
        </is>
      </c>
      <c r="B26" s="132" t="inlineStr">
        <is>
          <t>Net rent</t>
        </is>
      </c>
      <c r="C26" s="122">
        <f>'21 Rental Summary'!G8</f>
        <v/>
      </c>
      <c r="D26" s="122">
        <f>'21 Rental Summary'!F8</f>
        <v/>
      </c>
      <c r="E26" s="138">
        <f>IF(AND(ABS(C26)&gt;0,ABS(D26)=0),"MISSING?","")</f>
        <v/>
      </c>
      <c r="F26" s="130" t="inlineStr">
        <is>
          <t>21</t>
        </is>
      </c>
      <c r="G26" s="273" t="n"/>
    </row>
    <row r="27" hidden="1">
      <c r="A27" s="120" t="inlineStr">
        <is>
          <t>22</t>
        </is>
      </c>
      <c r="B27" s="132" t="inlineStr">
        <is>
          <t>Bonuses from life insurance</t>
        </is>
      </c>
      <c r="C27" s="91" t="n"/>
      <c r="D27" s="319">
        <f>'3-24 Other Income'!B68</f>
        <v/>
      </c>
      <c r="E27" s="138">
        <f>IF(AND(ABS(C27)&gt;0,ABS(D27)=0),"MISSING?","")</f>
        <v/>
      </c>
      <c r="F27" s="133" t="inlineStr">
        <is>
          <t>3-24</t>
        </is>
      </c>
      <c r="G27" s="273" t="n"/>
    </row>
    <row r="28" hidden="1">
      <c r="A28" s="120" t="inlineStr">
        <is>
          <t>23</t>
        </is>
      </c>
      <c r="B28" s="132" t="inlineStr">
        <is>
          <t>Forestry managed investment schemes</t>
        </is>
      </c>
      <c r="C28" s="91" t="n"/>
      <c r="D28" s="319">
        <f>'3-24 Other Income'!B73</f>
        <v/>
      </c>
      <c r="E28" s="138">
        <f>IF(AND(ABS(C28)&gt;0,ABS(D28)=0),"MISSING?","")</f>
        <v/>
      </c>
      <c r="F28" s="133" t="inlineStr">
        <is>
          <t>3-24</t>
        </is>
      </c>
      <c r="G28" s="273" t="n"/>
    </row>
    <row r="29">
      <c r="A29" s="120" t="inlineStr">
        <is>
          <t>24</t>
        </is>
      </c>
      <c r="B29" s="132" t="inlineStr">
        <is>
          <t>Other income</t>
        </is>
      </c>
      <c r="C29" s="91" t="n"/>
      <c r="D29" s="319">
        <f>'3-24 Other Income'!B78</f>
        <v/>
      </c>
      <c r="E29" s="138">
        <f>IF(AND(ABS(C29)&gt;0,ABS(D29)=0),"MISSING?","")</f>
        <v/>
      </c>
      <c r="F29" s="133" t="inlineStr">
        <is>
          <t>3-24</t>
        </is>
      </c>
      <c r="G29" s="273" t="n"/>
    </row>
    <row r="30">
      <c r="A30" s="273" t="n"/>
      <c r="B30" s="120" t="inlineStr">
        <is>
          <t>TOTAL INCOME</t>
        </is>
      </c>
      <c r="C30" s="139">
        <f>SUM(C6:C29)</f>
        <v/>
      </c>
      <c r="D30" s="139">
        <f>SUM(D6:D29)</f>
        <v/>
      </c>
      <c r="E30" s="138">
        <f>IF(COUNTIFS(D23,"PROVISIONAL"),"PROVISIONAL",IF(AND(ABS(C30)&gt;0,ABS(D30)=0),"MISSING?",""))</f>
        <v/>
      </c>
      <c r="F30" s="273" t="n"/>
      <c r="G30" s="273" t="n"/>
    </row>
    <row r="31">
      <c r="A31" s="273" t="n"/>
      <c r="B31" s="273" t="n"/>
      <c r="C31" s="273" t="n"/>
      <c r="D31" s="273" t="n"/>
      <c r="E31" s="273" t="n"/>
      <c r="F31" s="273" t="n"/>
      <c r="G31" s="273" t="n"/>
    </row>
    <row r="32" ht="15" customHeight="1">
      <c r="A32" s="137" t="inlineStr">
        <is>
          <t>DEDUCTIONS  —  D1–D15</t>
        </is>
      </c>
      <c r="B32" s="68" t="n"/>
      <c r="C32" s="68" t="n"/>
      <c r="D32" s="68" t="n"/>
      <c r="E32" s="68" t="n"/>
      <c r="F32" s="68" t="n"/>
      <c r="G32" s="69" t="n"/>
    </row>
    <row r="33">
      <c r="A33" s="120" t="inlineStr">
        <is>
          <t>D1</t>
        </is>
      </c>
      <c r="B33" s="132" t="inlineStr">
        <is>
          <t>Work-related car expenses</t>
        </is>
      </c>
      <c r="C33" s="91" t="n"/>
      <c r="D33" s="122">
        <f>'D1-D15 Deductions'!C7</f>
        <v/>
      </c>
      <c r="E33" s="138">
        <f>IF(AND(ABS(C33)&gt;0,ABS(D33)=0),"MISSING?","")</f>
        <v/>
      </c>
      <c r="F33" s="130" t="inlineStr">
        <is>
          <t>D1-D15</t>
        </is>
      </c>
      <c r="G33" s="273" t="n"/>
    </row>
    <row r="34">
      <c r="A34" s="120" t="inlineStr">
        <is>
          <t>D2</t>
        </is>
      </c>
      <c r="B34" s="132" t="inlineStr">
        <is>
          <t>Work-related travel</t>
        </is>
      </c>
      <c r="C34" s="91" t="n"/>
      <c r="D34" s="122">
        <f>'D1-D15 Deductions'!C12</f>
        <v/>
      </c>
      <c r="E34" s="138">
        <f>IF(AND(ABS(C34)&gt;0,ABS(D34)=0),"MISSING?","")</f>
        <v/>
      </c>
      <c r="F34" s="130" t="inlineStr">
        <is>
          <t>D1-D15</t>
        </is>
      </c>
      <c r="G34" s="273" t="n"/>
    </row>
    <row r="35">
      <c r="A35" s="120" t="inlineStr">
        <is>
          <t>D3</t>
        </is>
      </c>
      <c r="B35" s="132" t="inlineStr">
        <is>
          <t>Clothing &amp; laundry</t>
        </is>
      </c>
      <c r="C35" s="91" t="n"/>
      <c r="D35" s="122">
        <f>'D1-D15 Deductions'!C17</f>
        <v/>
      </c>
      <c r="E35" s="138">
        <f>IF(AND(ABS(C35)&gt;0,ABS(D35)=0),"MISSING?","")</f>
        <v/>
      </c>
      <c r="F35" s="130" t="inlineStr">
        <is>
          <t>D1-D15</t>
        </is>
      </c>
      <c r="G35" s="273" t="n"/>
    </row>
    <row r="36">
      <c r="A36" s="120" t="inlineStr">
        <is>
          <t>D4</t>
        </is>
      </c>
      <c r="B36" s="132" t="inlineStr">
        <is>
          <t>Self-education</t>
        </is>
      </c>
      <c r="C36" s="91" t="n"/>
      <c r="D36" s="122">
        <f>'D1-D15 Deductions'!C22</f>
        <v/>
      </c>
      <c r="E36" s="138">
        <f>IF(AND(ABS(C36)&gt;0,ABS(D36)=0),"MISSING?","")</f>
        <v/>
      </c>
      <c r="F36" s="130" t="inlineStr">
        <is>
          <t>D1-D15</t>
        </is>
      </c>
      <c r="G36" s="273" t="n"/>
    </row>
    <row r="37">
      <c r="A37" s="120" t="inlineStr">
        <is>
          <t>D5</t>
        </is>
      </c>
      <c r="B37" s="132" t="inlineStr">
        <is>
          <t>Other work-related expenses</t>
        </is>
      </c>
      <c r="C37" s="91" t="n"/>
      <c r="D37" s="122">
        <f>'D1-D15 Deductions'!C27</f>
        <v/>
      </c>
      <c r="E37" s="138">
        <f>IF(AND(ABS(C37)&gt;0,ABS(D37)=0),"MISSING?","")</f>
        <v/>
      </c>
      <c r="F37" s="130" t="inlineStr">
        <is>
          <t>D1-D15</t>
        </is>
      </c>
      <c r="G37" s="273" t="n"/>
    </row>
    <row r="38" hidden="1">
      <c r="A38" s="120" t="inlineStr">
        <is>
          <t>D6</t>
        </is>
      </c>
      <c r="B38" s="132" t="inlineStr">
        <is>
          <t>Low value pool deduction</t>
        </is>
      </c>
      <c r="C38" s="91" t="n"/>
      <c r="D38" s="122">
        <f>'D1-D15 Deductions'!C32</f>
        <v/>
      </c>
      <c r="E38" s="138">
        <f>IF(AND(ABS(C38)&gt;0,ABS(D38)=0),"MISSING?","")</f>
        <v/>
      </c>
      <c r="F38" s="130" t="inlineStr">
        <is>
          <t>D1-D15</t>
        </is>
      </c>
      <c r="G38" s="273" t="n"/>
    </row>
    <row r="39">
      <c r="A39" s="120" t="inlineStr">
        <is>
          <t>D7</t>
        </is>
      </c>
      <c r="B39" s="132" t="inlineStr">
        <is>
          <t>Interest deductions</t>
        </is>
      </c>
      <c r="C39" s="91" t="n"/>
      <c r="D39" s="122">
        <f>'D1-D15 Deductions'!C37</f>
        <v/>
      </c>
      <c r="E39" s="138">
        <f>IF(AND(ABS(C39)&gt;0,ABS(D39)=0),"MISSING?","")</f>
        <v/>
      </c>
      <c r="F39" s="130" t="inlineStr">
        <is>
          <t>D1-D15</t>
        </is>
      </c>
      <c r="G39" s="273" t="n"/>
    </row>
    <row r="40">
      <c r="A40" s="120" t="inlineStr">
        <is>
          <t>D8</t>
        </is>
      </c>
      <c r="B40" s="132" t="inlineStr">
        <is>
          <t>Dividend deductions</t>
        </is>
      </c>
      <c r="C40" s="91" t="n"/>
      <c r="D40" s="122">
        <f>'D1-D15 Deductions'!C42</f>
        <v/>
      </c>
      <c r="E40" s="138">
        <f>IF(AND(ABS(C40)&gt;0,ABS(D40)=0),"MISSING?","")</f>
        <v/>
      </c>
      <c r="F40" s="130" t="inlineStr">
        <is>
          <t>D1-D15</t>
        </is>
      </c>
      <c r="G40" s="273" t="n"/>
    </row>
    <row r="41">
      <c r="A41" s="120" t="inlineStr">
        <is>
          <t>D9</t>
        </is>
      </c>
      <c r="B41" s="132" t="inlineStr">
        <is>
          <t>Gifts &amp; donations</t>
        </is>
      </c>
      <c r="C41" s="91" t="n"/>
      <c r="D41" s="122">
        <f>'D1-D15 Deductions'!C47</f>
        <v/>
      </c>
      <c r="E41" s="138">
        <f>IF(AND(ABS(C41)&gt;0,ABS(D41)=0),"MISSING?","")</f>
        <v/>
      </c>
      <c r="F41" s="130" t="inlineStr">
        <is>
          <t>D1-D15</t>
        </is>
      </c>
      <c r="G41" s="273" t="n"/>
    </row>
    <row r="42">
      <c r="A42" s="120" t="inlineStr">
        <is>
          <t>D10</t>
        </is>
      </c>
      <c r="B42" s="132" t="inlineStr">
        <is>
          <t>Cost of managing tax affairs</t>
        </is>
      </c>
      <c r="C42" s="91" t="n"/>
      <c r="D42" s="122">
        <f>'D1-D15 Deductions'!C52</f>
        <v/>
      </c>
      <c r="E42" s="138">
        <f>IF(AND(ABS(C42)&gt;0,ABS(D42)=0),"MISSING?","")</f>
        <v/>
      </c>
      <c r="F42" s="130" t="inlineStr">
        <is>
          <t>D1-D15</t>
        </is>
      </c>
      <c r="G42" s="273" t="n"/>
    </row>
    <row r="43" hidden="1">
      <c r="A43" s="120" t="inlineStr">
        <is>
          <t>D11</t>
        </is>
      </c>
      <c r="B43" s="132" t="inlineStr">
        <is>
          <t>UPP of foreign pension or annuity</t>
        </is>
      </c>
      <c r="C43" s="91" t="n"/>
      <c r="D43" s="122">
        <f>'D1-D15 Deductions'!C57</f>
        <v/>
      </c>
      <c r="E43" s="138">
        <f>IF(AND(ABS(C43)&gt;0,ABS(D43)=0),"MISSING?","")</f>
        <v/>
      </c>
      <c r="F43" s="130" t="inlineStr">
        <is>
          <t>D1-D15</t>
        </is>
      </c>
      <c r="G43" s="273" t="n"/>
    </row>
    <row r="44">
      <c r="A44" s="120" t="inlineStr">
        <is>
          <t>D12</t>
        </is>
      </c>
      <c r="B44" s="132" t="inlineStr">
        <is>
          <t>Personal super contributions</t>
        </is>
      </c>
      <c r="C44" s="91" t="n"/>
      <c r="D44" s="122">
        <f>'D1-D15 Deductions'!C62</f>
        <v/>
      </c>
      <c r="E44" s="138">
        <f>IF(AND(ABS(C44)&gt;0,ABS(D44)=0),"MISSING?","")</f>
        <v/>
      </c>
      <c r="F44" s="130" t="inlineStr">
        <is>
          <t>D1-D15</t>
        </is>
      </c>
      <c r="G44" s="273" t="n"/>
    </row>
    <row r="45" hidden="1">
      <c r="A45" s="120" t="inlineStr">
        <is>
          <t>D13</t>
        </is>
      </c>
      <c r="B45" s="132" t="inlineStr">
        <is>
          <t>Deduction for project pool</t>
        </is>
      </c>
      <c r="C45" s="91" t="n"/>
      <c r="D45" s="122">
        <f>'D1-D15 Deductions'!C67</f>
        <v/>
      </c>
      <c r="E45" s="138">
        <f>IF(AND(ABS(C45)&gt;0,ABS(D45)=0),"MISSING?","")</f>
        <v/>
      </c>
      <c r="F45" s="130" t="inlineStr">
        <is>
          <t>D1-D15</t>
        </is>
      </c>
      <c r="G45" s="273" t="n"/>
    </row>
    <row r="46" hidden="1">
      <c r="A46" s="120" t="inlineStr">
        <is>
          <t>D14</t>
        </is>
      </c>
      <c r="B46" s="132" t="inlineStr">
        <is>
          <t>Forestry managed investment scheme</t>
        </is>
      </c>
      <c r="C46" s="91" t="n"/>
      <c r="D46" s="122">
        <f>'D1-D15 Deductions'!C72</f>
        <v/>
      </c>
      <c r="E46" s="138">
        <f>IF(AND(ABS(C46)&gt;0,ABS(D46)=0),"MISSING?","")</f>
        <v/>
      </c>
      <c r="F46" s="130" t="inlineStr">
        <is>
          <t>D1-D15</t>
        </is>
      </c>
      <c r="G46" s="273" t="n"/>
    </row>
    <row r="47">
      <c r="A47" s="120" t="inlineStr">
        <is>
          <t>D15</t>
        </is>
      </c>
      <c r="B47" s="132" t="inlineStr">
        <is>
          <t>Other deductions</t>
        </is>
      </c>
      <c r="C47" s="91" t="n"/>
      <c r="D47" s="122">
        <f>'D1-D15 Deductions'!C77</f>
        <v/>
      </c>
      <c r="E47" s="138">
        <f>IF(AND(ABS(C47)&gt;0,ABS(D47)=0),"MISSING?","")</f>
        <v/>
      </c>
      <c r="F47" s="130" t="inlineStr">
        <is>
          <t>D1-D15</t>
        </is>
      </c>
      <c r="G47" s="273" t="n"/>
    </row>
    <row r="48">
      <c r="A48" s="273" t="n"/>
      <c r="B48" s="120" t="inlineStr">
        <is>
          <t>TOTAL DEDUCTIONS</t>
        </is>
      </c>
      <c r="C48" s="139">
        <f>SUM(C33:C47)</f>
        <v/>
      </c>
      <c r="D48" s="139">
        <f>SUM(D33:D47)</f>
        <v/>
      </c>
      <c r="E48" s="138">
        <f>IF(AND(ABS(C48)&gt;0,ABS(D48)=0),"MISSING?","")</f>
        <v/>
      </c>
      <c r="F48" s="273" t="n"/>
      <c r="G48" s="273" t="n"/>
    </row>
    <row r="49">
      <c r="A49" s="120" t="inlineStr">
        <is>
          <t>L1  Tax losses of earlier income years</t>
        </is>
      </c>
      <c r="B49" s="273" t="n"/>
      <c r="C49" s="273" t="n"/>
      <c r="D49" s="122">
        <f>'L1 Losses'!E9</f>
        <v/>
      </c>
      <c r="E49" s="273" t="n"/>
      <c r="F49" s="273" t="n"/>
      <c r="G49" s="273" t="n"/>
    </row>
    <row r="50" ht="15" customHeight="1">
      <c r="A50" s="274" t="n"/>
      <c r="B50" s="275" t="inlineStr">
        <is>
          <t>TAXABLE INCOME</t>
        </is>
      </c>
      <c r="C50" s="276">
        <f>C30-C48</f>
        <v/>
      </c>
      <c r="D50" s="276">
        <f>D30-D48+D49</f>
        <v/>
      </c>
      <c r="E50" s="277">
        <f>IF(COUNTIFS(D23,"PROVISIONAL"),"PROVISIONAL",IF(AND(ABS(C50)&gt;0,ABS(D50)=0),"MISSING?",""))</f>
        <v/>
      </c>
      <c r="F50" s="274" t="n"/>
      <c r="G50" s="274" t="n"/>
    </row>
    <row r="51">
      <c r="A51" s="273" t="n"/>
      <c r="B51" s="273" t="n"/>
      <c r="C51" s="273" t="n"/>
      <c r="D51" s="273" t="n"/>
      <c r="E51" s="273" t="n"/>
      <c r="F51" s="273" t="n"/>
      <c r="G51" s="273" t="n"/>
    </row>
    <row r="52" ht="15" customHeight="1">
      <c r="A52" s="137" t="inlineStr">
        <is>
          <t>TAX CALCULATION</t>
        </is>
      </c>
      <c r="B52" s="68" t="n"/>
      <c r="C52" s="68" t="n"/>
      <c r="D52" s="68" t="n"/>
      <c r="E52" s="68" t="n"/>
      <c r="F52" s="68" t="n"/>
      <c r="G52" s="69" t="n"/>
    </row>
    <row r="53">
      <c r="A53" s="273" t="n"/>
      <c r="B53" s="132" t="inlineStr">
        <is>
          <t>Tax on taxable income (per RT Rates)</t>
        </is>
      </c>
      <c r="C53" s="91" t="n"/>
      <c r="D53" s="143">
        <f>MAX(0,D50-'RT Rates'!$A$4)*'RT Rates'!$C$4+MAX(0,D50-'RT Rates'!$A$5)*'RT Rates'!$C$5+MAX(0,D50-'RT Rates'!$A$6)*'RT Rates'!$C$6+MAX(0,D50-'RT Rates'!$A$7)*'RT Rates'!$C$7+MAX(0,D50-'RT Rates'!$A$8)*'RT Rates'!$C$8</f>
        <v/>
      </c>
      <c r="E53" s="273" t="n"/>
      <c r="F53" s="273" t="n"/>
      <c r="G53" s="273" t="n"/>
    </row>
    <row r="54">
      <c r="A54" s="273" t="n"/>
      <c r="B54" s="132" t="inlineStr">
        <is>
          <t>Medicare levy</t>
        </is>
      </c>
      <c r="C54" s="91" t="n"/>
      <c r="D54" s="143">
        <f>IF(D50&lt;='RT Rates'!$B$11,0,IF(D50&lt;='RT Rates'!$B$12,(D50-'RT Rates'!$B$11)*0.1,D50*'RT Rates'!$B$13))</f>
        <v/>
      </c>
      <c r="E54" s="273" t="n"/>
      <c r="F54" s="273" t="n"/>
      <c r="G54" s="273" t="n"/>
    </row>
    <row r="55">
      <c r="A55" s="273" t="n"/>
      <c r="B55" s="132" t="inlineStr">
        <is>
          <t>Medicare levy surcharge</t>
        </is>
      </c>
      <c r="C55" s="91" t="n"/>
      <c r="D55" s="319">
        <f>'IT1-IT8 Tests, Spouse &amp; MLS'!D47</f>
        <v/>
      </c>
      <c r="E55" s="273" t="n"/>
      <c r="F55" s="273" t="n"/>
      <c r="G55" s="273" t="n"/>
    </row>
    <row r="56">
      <c r="A56" s="273" t="n"/>
      <c r="B56" s="132" t="inlineStr">
        <is>
          <t>Excess private health reduction</t>
        </is>
      </c>
      <c r="C56" s="91" t="n"/>
      <c r="D56" s="320">
        <f>'IT1-IT8 Tests, Spouse &amp; MLS'!D69</f>
        <v/>
      </c>
      <c r="E56" s="273" t="n"/>
      <c r="F56" s="273" t="n"/>
      <c r="G56" s="273" t="n"/>
    </row>
    <row r="57">
      <c r="A57" s="273" t="n"/>
      <c r="B57" s="120" t="inlineStr">
        <is>
          <t>Gross tax</t>
        </is>
      </c>
      <c r="C57" s="139">
        <f>SUM(C53:C56)</f>
        <v/>
      </c>
      <c r="D57" s="139">
        <f>SUM(D53:D56)</f>
        <v/>
      </c>
      <c r="E57" s="273" t="n"/>
      <c r="F57" s="273" t="n"/>
      <c r="G57" s="273" t="n"/>
    </row>
    <row r="58" hidden="1">
      <c r="A58" s="273" t="n"/>
      <c r="B58" s="132" t="inlineStr">
        <is>
          <t>T1 Seniors &amp; pensioners offset (SAPTO)</t>
        </is>
      </c>
      <c r="C58" s="91" t="n"/>
      <c r="D58" s="91" t="n"/>
      <c r="E58" s="273" t="n"/>
      <c r="F58" s="273" t="n"/>
      <c r="G58" s="273" t="n"/>
    </row>
    <row r="59" hidden="1">
      <c r="A59" s="273" t="n"/>
      <c r="B59" s="132" t="inlineStr">
        <is>
          <t>T2 Australian super income stream offset</t>
        </is>
      </c>
      <c r="C59" s="91" t="n"/>
      <c r="D59" s="91" t="n"/>
      <c r="E59" s="273" t="n"/>
      <c r="F59" s="273" t="n"/>
      <c r="G59" s="273" t="n"/>
    </row>
    <row r="60" hidden="1">
      <c r="A60" s="273" t="n"/>
      <c r="B60" s="132" t="inlineStr">
        <is>
          <t>T3 Super contributions on behalf of spouse</t>
        </is>
      </c>
      <c r="C60" s="91" t="n"/>
      <c r="D60" s="91" t="n"/>
      <c r="E60" s="273" t="n"/>
      <c r="F60" s="273" t="n"/>
      <c r="G60" s="273" t="n"/>
    </row>
    <row r="61" hidden="1">
      <c r="A61" s="273" t="n"/>
      <c r="B61" s="132" t="inlineStr">
        <is>
          <t>T4 Zone or overseas forces offset</t>
        </is>
      </c>
      <c r="C61" s="91" t="n"/>
      <c r="D61" s="91" t="n"/>
      <c r="E61" s="273" t="n"/>
      <c r="F61" s="273" t="n"/>
      <c r="G61" s="273" t="n"/>
    </row>
    <row r="62" hidden="1">
      <c r="A62" s="273" t="n"/>
      <c r="B62" s="132" t="inlineStr">
        <is>
          <t>T5 Invalid &amp; invalid carer offset</t>
        </is>
      </c>
      <c r="C62" s="91" t="n"/>
      <c r="D62" s="91" t="n"/>
      <c r="E62" s="273" t="n"/>
      <c r="F62" s="273" t="n"/>
      <c r="G62" s="273" t="n"/>
    </row>
    <row r="63" hidden="1">
      <c r="A63" s="273" t="n"/>
      <c r="B63" s="132" t="inlineStr">
        <is>
          <t>T6 Landcare &amp; water facility offset</t>
        </is>
      </c>
      <c r="C63" s="91" t="n"/>
      <c r="D63" s="91" t="n"/>
      <c r="E63" s="273" t="n"/>
      <c r="F63" s="273" t="n"/>
      <c r="G63" s="273" t="n"/>
    </row>
    <row r="64" hidden="1">
      <c r="A64" s="273" t="n"/>
      <c r="B64" s="132" t="inlineStr">
        <is>
          <t>T7 ESVCLP offset</t>
        </is>
      </c>
      <c r="C64" s="91" t="n"/>
      <c r="D64" s="91" t="n"/>
      <c r="E64" s="273" t="n"/>
      <c r="F64" s="273" t="n"/>
      <c r="G64" s="273" t="n"/>
    </row>
    <row r="65" hidden="1">
      <c r="A65" s="273" t="n"/>
      <c r="B65" s="132" t="inlineStr">
        <is>
          <t>T8 Early stage investor offset</t>
        </is>
      </c>
      <c r="C65" s="91" t="n"/>
      <c r="D65" s="91" t="n"/>
      <c r="E65" s="273" t="n"/>
      <c r="F65" s="273" t="n"/>
      <c r="G65" s="273" t="n"/>
    </row>
    <row r="66" hidden="1">
      <c r="A66" s="273" t="n"/>
      <c r="B66" s="132" t="inlineStr">
        <is>
          <t>T9 Other refundable offsets</t>
        </is>
      </c>
      <c r="C66" s="91" t="n"/>
      <c r="D66" s="91" t="n"/>
      <c r="E66" s="273" t="n"/>
      <c r="F66" s="273" t="n"/>
      <c r="G66" s="273" t="n"/>
    </row>
    <row r="67">
      <c r="A67" s="273" t="n"/>
      <c r="B67" s="132" t="inlineStr">
        <is>
          <t>Low income tax offset (LITO — computed from RT Rates)</t>
        </is>
      </c>
      <c r="C67" s="91" t="n"/>
      <c r="D67" s="320">
        <f>-MIN(MAX(0,'RT Rates'!$B$52-MAX(0,MIN(D50,'RT Rates'!$B$55)-'RT Rates'!$B$53)*'RT Rates'!$B$54-MAX(0,D50-'RT Rates'!$B$55)*'RT Rates'!$B$56),MAX(0,D57+SUM(D58:D66)))</f>
        <v/>
      </c>
      <c r="E67" s="273" t="n"/>
      <c r="F67" s="273" t="n"/>
      <c r="G67" s="273" t="n"/>
    </row>
    <row r="68">
      <c r="A68" s="273" t="n"/>
      <c r="B68" s="132" t="inlineStr">
        <is>
          <t>Small business income tax offset (SBITO — computed)</t>
        </is>
      </c>
      <c r="C68" s="91" t="n"/>
      <c r="D68" s="320">
        <f>-MIN('RT Rates'!$B$59,IF(D50&lt;=0,0,MIN(1,MAX(0,'15 Business'!$B$25)/D50)*MAX(0,D53)*'RT Rates'!$B$58),MAX(0,D57+SUM(D58:D67)))</f>
        <v/>
      </c>
      <c r="E68" s="273" t="n"/>
      <c r="F68" s="273" t="n"/>
      <c r="G68" s="273" t="n"/>
    </row>
    <row r="69">
      <c r="A69" s="273" t="n"/>
      <c r="B69" s="132" t="inlineStr">
        <is>
          <t>Other offsets not listed above</t>
        </is>
      </c>
      <c r="C69" s="91" t="n"/>
      <c r="D69" s="91" t="n"/>
      <c r="E69" s="273" t="n"/>
      <c r="F69" s="273" t="n"/>
      <c r="G69" s="273" t="n"/>
    </row>
    <row r="70">
      <c r="A70" s="273" t="n"/>
      <c r="B70" s="132" t="inlineStr">
        <is>
          <t>Compulsory study / training loan repayment (HELP, VSL, SFSS)</t>
        </is>
      </c>
      <c r="C70" s="91" t="n"/>
      <c r="D70" s="320">
        <f>IF(N('IT1-IT8 Tests, Spouse &amp; MLS'!D57)&lt;=0,0,IF('RT Rates'!$B$83="bracket",ROUND('IT1-IT8 Tests, Spouse &amp; MLS'!D59*'IT1-IT8 Tests, Spouse &amp; MLS'!D60,2),ROUND(IF('IT1-IT8 Tests, Spouse &amp; MLS'!D59&lt;='RT Rates'!$B$87,0,IF('IT1-IT8 Tests, Spouse &amp; MLS'!D59&lt;='RT Rates'!$B$89,('IT1-IT8 Tests, Spouse &amp; MLS'!D59-'RT Rates'!$B$87)*'RT Rates'!$B$88,IF('IT1-IT8 Tests, Spouse &amp; MLS'!D59&lt;='RT Rates'!$B$93,'RT Rates'!$B$92+('IT1-IT8 Tests, Spouse &amp; MLS'!D59-'RT Rates'!$B$89)*'RT Rates'!$B$90,'IT1-IT8 Tests, Spouse &amp; MLS'!D59*'RT Rates'!$B$91))),2)))</f>
        <v/>
      </c>
      <c r="E70" s="273" t="n"/>
      <c r="F70" s="273" t="n"/>
      <c r="G70" s="273" t="n"/>
    </row>
    <row r="71">
      <c r="A71" s="273" t="n"/>
      <c r="B71" s="132" t="inlineStr">
        <is>
          <t>Private health insurance offset</t>
        </is>
      </c>
      <c r="C71" s="91" t="n"/>
      <c r="D71" s="320">
        <f>'IT1-IT8 Tests, Spouse &amp; MLS'!D70</f>
        <v/>
      </c>
      <c r="E71" s="273" t="n"/>
      <c r="F71" s="273" t="n"/>
      <c r="G71" s="273" t="n"/>
    </row>
    <row r="72">
      <c r="A72" s="273" t="n"/>
      <c r="B72" s="132" t="inlineStr">
        <is>
          <t>Franking credit offset</t>
        </is>
      </c>
      <c r="C72" s="91" t="n"/>
      <c r="D72" s="122">
        <f>-('11 Dividends'!E10+'13 Distributions'!E9)</f>
        <v/>
      </c>
      <c r="E72" s="273" t="n"/>
      <c r="F72" s="273" t="n"/>
      <c r="G72" s="273" t="n"/>
    </row>
    <row r="73">
      <c r="A73" s="273" t="n"/>
      <c r="B73" s="132" t="inlineStr">
        <is>
          <t>Foreign income tax offset</t>
        </is>
      </c>
      <c r="C73" s="91" t="n"/>
      <c r="D73" s="122">
        <f>-'20 Foreign Income'!D17</f>
        <v/>
      </c>
      <c r="E73" s="273" t="n"/>
      <c r="F73" s="273" t="n"/>
      <c r="G73" s="273" t="n"/>
    </row>
    <row r="74" hidden="1">
      <c r="A74" s="273" t="n"/>
      <c r="B74" s="132" t="inlineStr">
        <is>
          <t>Share of trust credits (13 P/R/M/S/A/B)</t>
        </is>
      </c>
      <c r="C74" s="91" t="n"/>
      <c r="D74" s="91" t="n"/>
      <c r="E74" s="273" t="n"/>
      <c r="F74" s="273" t="n"/>
      <c r="G74" s="273" t="n"/>
    </row>
    <row r="75" hidden="1">
      <c r="A75" s="273" t="n"/>
      <c r="B75" s="132" t="inlineStr">
        <is>
          <t>Foreign resident CG withholding credit (18 X)</t>
        </is>
      </c>
      <c r="C75" s="91" t="n"/>
      <c r="D75" s="122">
        <f>-'18 CG Summary'!B15</f>
        <v/>
      </c>
      <c r="E75" s="273" t="n"/>
      <c r="F75" s="273" t="n"/>
      <c r="G75" s="273" t="n"/>
    </row>
    <row r="76">
      <c r="A76" s="273" t="n"/>
      <c r="B76" s="132" t="inlineStr">
        <is>
          <t>PAYG withheld</t>
        </is>
      </c>
      <c r="C76" s="91" t="n"/>
      <c r="D76" s="122">
        <f>-('1-2 Salary &amp; Wages'!D9+'10 Interest'!D10+'11 Dividends'!F10)</f>
        <v/>
      </c>
      <c r="E76" s="273" t="n"/>
      <c r="F76" s="273" t="n"/>
      <c r="G76" s="273" t="n"/>
    </row>
    <row r="77" hidden="1">
      <c r="A77" s="273" t="n"/>
      <c r="B77" s="132" t="inlineStr">
        <is>
          <t>Other tax withheld — lump sums / ETP / super (items 3–9, 24)</t>
        </is>
      </c>
      <c r="C77" s="91" t="n"/>
      <c r="D77" s="91" t="n"/>
      <c r="E77" s="273" t="n"/>
      <c r="F77" s="273" t="n"/>
      <c r="G77" s="273" t="n"/>
    </row>
    <row r="78">
      <c r="A78" s="273" t="n"/>
      <c r="B78" s="132" t="inlineStr">
        <is>
          <t>PAYG instalments paid</t>
        </is>
      </c>
      <c r="C78" s="91" t="n"/>
      <c r="D78" s="91" t="n"/>
      <c r="E78" s="273" t="n"/>
      <c r="F78" s="273" t="n"/>
      <c r="G78" s="273" t="n"/>
    </row>
    <row r="79" ht="15" customHeight="1">
      <c r="A79" s="278" t="n"/>
      <c r="B79" s="279" t="inlineStr">
        <is>
          <t>NET TAX PAYABLE / (REFUNDABLE)</t>
        </is>
      </c>
      <c r="C79" s="280">
        <f>C57+SUM(C58:C78)</f>
        <v/>
      </c>
      <c r="D79" s="280">
        <f>D57+SUM(D58:D78)</f>
        <v/>
      </c>
      <c r="E79" s="278" t="n"/>
      <c r="F79" s="278" t="n"/>
      <c r="G79" s="278" t="n"/>
    </row>
  </sheetData>
  <mergeCells count="7">
    <mergeCell ref="A32:G32"/>
    <mergeCell ref="F2:G2"/>
    <mergeCell ref="A1:G1"/>
    <mergeCell ref="D2:E2"/>
    <mergeCell ref="A52:G52"/>
    <mergeCell ref="A2:C2"/>
    <mergeCell ref="A5:G5"/>
  </mergeCells>
  <pageMargins left="0.75" right="0.75" top="1" bottom="1" header="0.5" footer="0.5"/>
  <pageSetup orientation="landscape" fitToHeight="0" fitToWidth="1"/>
</worksheet>
</file>

<file path=xl/worksheets/sheet3.xml><?xml version="1.0" encoding="utf-8"?>
<worksheet xmlns="http://schemas.openxmlformats.org/spreadsheetml/2006/main">
  <sheetPr>
    <tabColor rgb="0044506B"/>
    <outlinePr summaryBelow="1" summaryRight="1"/>
    <pageSetUpPr fitToPage="1"/>
  </sheetPr>
  <dimension ref="A1:H40"/>
  <sheetViews>
    <sheetView showGridLines="0" tabSelected="0" workbookViewId="0">
      <pane ySplit="4" topLeftCell="A5" activePane="bottomLeft" state="frozen"/>
      <selection pane="bottomLeft" activeCell="A1" sqref="A1"/>
    </sheetView>
  </sheetViews>
  <sheetFormatPr baseColWidth="8" defaultRowHeight="15"/>
  <cols>
    <col width="5" customWidth="1" min="1" max="1"/>
    <col width="7" customWidth="1" min="2" max="2"/>
    <col width="15" customWidth="1" min="3" max="3"/>
    <col width="52" customWidth="1" min="4" max="4"/>
    <col width="26" customWidth="1" min="5" max="5"/>
    <col width="26" customWidth="1" min="6" max="6"/>
    <col width="9" customWidth="1" min="7" max="7"/>
    <col width="8" customWidth="1" min="8" max="8"/>
  </cols>
  <sheetData>
    <row r="1" ht="24" customHeight="1">
      <c r="A1" s="81" t="inlineStr">
        <is>
          <t>Review Points &amp; Queries</t>
        </is>
      </c>
      <c r="B1" s="65" t="n"/>
      <c r="C1" s="65" t="n"/>
      <c r="D1" s="65" t="n"/>
      <c r="E1" s="65" t="n"/>
      <c r="F1" s="65" t="n"/>
      <c r="G1" s="65" t="n"/>
      <c r="H1" s="65" t="n"/>
    </row>
    <row r="2" ht="6" customHeight="1">
      <c r="A2" s="270" t="n"/>
      <c r="B2" s="270" t="n"/>
      <c r="C2" s="270" t="n"/>
      <c r="D2" s="270" t="n"/>
      <c r="E2" s="270" t="n"/>
      <c r="F2" s="270" t="n"/>
      <c r="G2" s="270" t="n"/>
      <c r="H2" s="270" t="n"/>
    </row>
    <row r="3" ht="6" customHeight="1">
      <c r="A3" s="270" t="n"/>
      <c r="B3" s="270" t="n"/>
      <c r="C3" s="270" t="n"/>
      <c r="D3" s="270" t="n"/>
      <c r="E3" s="270" t="n"/>
      <c r="F3" s="270" t="n"/>
      <c r="G3" s="270" t="n"/>
      <c r="H3" s="270" t="n"/>
    </row>
    <row r="4" ht="26" customHeight="1">
      <c r="A4" s="9" t="inlineStr">
        <is>
          <t>No</t>
        </is>
      </c>
      <c r="B4" s="9" t="inlineStr">
        <is>
          <t>WP</t>
        </is>
      </c>
      <c r="C4" s="9" t="inlineStr">
        <is>
          <t>Type</t>
        </is>
      </c>
      <c r="D4" s="9" t="inlineStr">
        <is>
          <t>Review Point / Query</t>
        </is>
      </c>
      <c r="E4" s="9" t="inlineStr">
        <is>
          <t>Response</t>
        </is>
      </c>
      <c r="F4" s="9" t="inlineStr">
        <is>
          <t>Accountant Conclusion</t>
        </is>
      </c>
      <c r="G4" s="9" t="inlineStr">
        <is>
          <t>Priority</t>
        </is>
      </c>
      <c r="H4" s="9" t="inlineStr">
        <is>
          <t>Open</t>
        </is>
      </c>
    </row>
    <row r="5">
      <c r="A5" s="44" t="n"/>
      <c r="B5" s="45" t="n"/>
      <c r="C5" s="45" t="n"/>
      <c r="D5" s="46" t="n"/>
      <c r="E5" s="46" t="n"/>
      <c r="F5" s="46" t="n"/>
      <c r="G5" s="44" t="n"/>
      <c r="H5" s="44" t="n"/>
    </row>
    <row r="6">
      <c r="A6" s="44" t="n"/>
      <c r="B6" s="45" t="n"/>
      <c r="C6" s="45" t="n"/>
      <c r="D6" s="46" t="n"/>
      <c r="E6" s="46" t="n"/>
      <c r="F6" s="46" t="n"/>
      <c r="G6" s="44" t="n"/>
      <c r="H6" s="44" t="n"/>
    </row>
    <row r="7">
      <c r="A7" s="44" t="n"/>
      <c r="B7" s="45" t="n"/>
      <c r="C7" s="45" t="n"/>
      <c r="D7" s="46" t="n"/>
      <c r="E7" s="46" t="n"/>
      <c r="F7" s="46" t="n"/>
      <c r="G7" s="44" t="n"/>
      <c r="H7" s="44" t="n"/>
    </row>
    <row r="8">
      <c r="A8" s="44" t="n"/>
      <c r="B8" s="45" t="n"/>
      <c r="C8" s="45" t="n"/>
      <c r="D8" s="46" t="n"/>
      <c r="E8" s="46" t="n"/>
      <c r="F8" s="46" t="n"/>
      <c r="G8" s="44" t="n"/>
      <c r="H8" s="44" t="n"/>
    </row>
    <row r="9">
      <c r="A9" s="44" t="n"/>
      <c r="B9" s="45" t="n"/>
      <c r="C9" s="45" t="n"/>
      <c r="D9" s="46" t="n"/>
      <c r="E9" s="46" t="n"/>
      <c r="F9" s="46" t="n"/>
      <c r="G9" s="44" t="n"/>
      <c r="H9" s="44" t="n"/>
    </row>
    <row r="10">
      <c r="A10" s="44" t="n"/>
      <c r="B10" s="45" t="n"/>
      <c r="C10" s="45" t="n"/>
      <c r="D10" s="46" t="n"/>
      <c r="E10" s="46" t="n"/>
      <c r="F10" s="46" t="n"/>
      <c r="G10" s="44" t="n"/>
      <c r="H10" s="44" t="n"/>
    </row>
    <row r="11">
      <c r="A11" s="44" t="n"/>
      <c r="B11" s="45" t="n"/>
      <c r="C11" s="45" t="n"/>
      <c r="D11" s="46" t="n"/>
      <c r="E11" s="46" t="n"/>
      <c r="F11" s="46" t="n"/>
      <c r="G11" s="44" t="n"/>
      <c r="H11" s="44" t="n"/>
    </row>
    <row r="12">
      <c r="A12" s="47" t="n"/>
      <c r="B12" s="48" t="n"/>
      <c r="C12" s="48" t="n"/>
      <c r="D12" s="49" t="n"/>
      <c r="E12" s="49" t="n"/>
      <c r="F12" s="49" t="n"/>
      <c r="G12" s="47" t="n"/>
      <c r="H12" s="47" t="n"/>
    </row>
    <row r="13">
      <c r="A13" s="47" t="n"/>
      <c r="B13" s="48" t="n"/>
      <c r="C13" s="48" t="n"/>
      <c r="D13" s="49" t="n"/>
      <c r="E13" s="49" t="n"/>
      <c r="F13" s="49" t="n"/>
      <c r="G13" s="47" t="n"/>
      <c r="H13" s="47" t="n"/>
    </row>
    <row r="14">
      <c r="A14" s="47" t="n"/>
      <c r="B14" s="48" t="n"/>
      <c r="C14" s="48" t="n"/>
      <c r="D14" s="49" t="n"/>
      <c r="E14" s="49" t="n"/>
      <c r="F14" s="49" t="n"/>
      <c r="G14" s="47" t="n"/>
      <c r="H14" s="47" t="n"/>
    </row>
    <row r="15">
      <c r="A15" s="47" t="n"/>
      <c r="B15" s="48" t="n"/>
      <c r="C15" s="48" t="n"/>
      <c r="D15" s="49" t="n"/>
      <c r="E15" s="49" t="n"/>
      <c r="F15" s="49" t="n"/>
      <c r="G15" s="47" t="n"/>
      <c r="H15" s="47" t="n"/>
    </row>
    <row r="16">
      <c r="A16" s="47" t="n"/>
      <c r="B16" s="48" t="n"/>
      <c r="C16" s="48" t="n"/>
      <c r="D16" s="49" t="n"/>
      <c r="E16" s="49" t="n"/>
      <c r="F16" s="49" t="n"/>
      <c r="G16" s="47" t="n"/>
      <c r="H16" s="47" t="n"/>
    </row>
    <row r="17">
      <c r="A17" s="47" t="n"/>
      <c r="B17" s="48" t="n"/>
      <c r="C17" s="48" t="n"/>
      <c r="D17" s="49" t="n"/>
      <c r="E17" s="49" t="n"/>
      <c r="F17" s="49" t="n"/>
      <c r="G17" s="47" t="n"/>
      <c r="H17" s="47" t="n"/>
    </row>
    <row r="18">
      <c r="A18" s="47" t="n"/>
      <c r="B18" s="48" t="n"/>
      <c r="C18" s="48" t="n"/>
      <c r="D18" s="49" t="n"/>
      <c r="E18" s="49" t="n"/>
      <c r="F18" s="49" t="n"/>
      <c r="G18" s="47" t="n"/>
      <c r="H18" s="47" t="n"/>
    </row>
    <row r="19">
      <c r="A19" s="47" t="n"/>
      <c r="B19" s="48" t="n"/>
      <c r="C19" s="48" t="n"/>
      <c r="D19" s="49" t="n"/>
      <c r="E19" s="49" t="n"/>
      <c r="F19" s="49" t="n"/>
      <c r="G19" s="47" t="n"/>
      <c r="H19" s="47" t="n"/>
    </row>
    <row r="20">
      <c r="A20" s="47" t="n"/>
      <c r="B20" s="48" t="n"/>
      <c r="C20" s="48" t="n"/>
      <c r="D20" s="49" t="n"/>
      <c r="E20" s="49" t="n"/>
      <c r="F20" s="49" t="n"/>
      <c r="G20" s="47" t="n"/>
      <c r="H20" s="47" t="n"/>
    </row>
    <row r="21">
      <c r="A21" s="47" t="n"/>
      <c r="B21" s="48" t="n"/>
      <c r="C21" s="48" t="n"/>
      <c r="D21" s="49" t="n"/>
      <c r="E21" s="49" t="n"/>
      <c r="F21" s="49" t="n"/>
      <c r="G21" s="47" t="n"/>
      <c r="H21" s="47" t="n"/>
    </row>
    <row r="22">
      <c r="A22" s="47" t="n"/>
      <c r="B22" s="48" t="n"/>
      <c r="C22" s="48" t="n"/>
      <c r="D22" s="49" t="n"/>
      <c r="E22" s="49" t="n"/>
      <c r="F22" s="49" t="n"/>
      <c r="G22" s="47" t="n"/>
      <c r="H22" s="47" t="n"/>
    </row>
    <row r="23">
      <c r="A23" s="47" t="n"/>
      <c r="B23" s="48" t="n"/>
      <c r="C23" s="48" t="n"/>
      <c r="D23" s="49" t="n"/>
      <c r="E23" s="49" t="n"/>
      <c r="F23" s="49" t="n"/>
      <c r="G23" s="47" t="n"/>
      <c r="H23" s="47" t="n"/>
    </row>
    <row r="24">
      <c r="A24" s="47" t="n"/>
      <c r="B24" s="48" t="n"/>
      <c r="C24" s="48" t="n"/>
      <c r="D24" s="49" t="n"/>
      <c r="E24" s="49" t="n"/>
      <c r="F24" s="49" t="n"/>
      <c r="G24" s="47" t="n"/>
      <c r="H24" s="47" t="n"/>
    </row>
    <row r="25">
      <c r="A25" s="47" t="n"/>
      <c r="B25" s="48" t="n"/>
      <c r="C25" s="48" t="n"/>
      <c r="D25" s="49" t="n"/>
      <c r="E25" s="49" t="n"/>
      <c r="F25" s="49" t="n"/>
      <c r="G25" s="47" t="n"/>
      <c r="H25" s="47" t="n"/>
    </row>
    <row r="26">
      <c r="A26" s="47" t="n"/>
      <c r="B26" s="48" t="n"/>
      <c r="C26" s="48" t="n"/>
      <c r="D26" s="49" t="n"/>
      <c r="E26" s="49" t="n"/>
      <c r="F26" s="49" t="n"/>
      <c r="G26" s="47" t="n"/>
      <c r="H26" s="47" t="n"/>
    </row>
    <row r="27">
      <c r="A27" s="47" t="n"/>
      <c r="B27" s="48" t="n"/>
      <c r="C27" s="48" t="n"/>
      <c r="D27" s="49" t="n"/>
      <c r="E27" s="49" t="n"/>
      <c r="F27" s="49" t="n"/>
      <c r="G27" s="47" t="n"/>
      <c r="H27" s="47" t="n"/>
    </row>
    <row r="28">
      <c r="A28" s="47" t="n"/>
      <c r="B28" s="48" t="n"/>
      <c r="C28" s="48" t="n"/>
      <c r="D28" s="49" t="n"/>
      <c r="E28" s="49" t="n"/>
      <c r="F28" s="49" t="n"/>
      <c r="G28" s="47" t="n"/>
      <c r="H28" s="47" t="n"/>
    </row>
    <row r="29">
      <c r="A29" s="47" t="n"/>
      <c r="B29" s="48" t="n"/>
      <c r="C29" s="48" t="n"/>
      <c r="D29" s="49" t="n"/>
      <c r="E29" s="49" t="n"/>
      <c r="F29" s="49" t="n"/>
      <c r="G29" s="47" t="n"/>
      <c r="H29" s="47" t="n"/>
    </row>
    <row r="30">
      <c r="A30" s="47" t="n"/>
      <c r="B30" s="48" t="n"/>
      <c r="C30" s="48" t="n"/>
      <c r="D30" s="49" t="n"/>
      <c r="E30" s="49" t="n"/>
      <c r="F30" s="49" t="n"/>
      <c r="G30" s="47" t="n"/>
      <c r="H30" s="47" t="n"/>
    </row>
    <row r="31">
      <c r="A31" s="47" t="n"/>
      <c r="B31" s="48" t="n"/>
      <c r="C31" s="48" t="n"/>
      <c r="D31" s="49" t="n"/>
      <c r="E31" s="49" t="n"/>
      <c r="F31" s="49" t="n"/>
      <c r="G31" s="47" t="n"/>
      <c r="H31" s="47" t="n"/>
    </row>
    <row r="32">
      <c r="A32" s="47" t="n"/>
      <c r="B32" s="48" t="n"/>
      <c r="C32" s="48" t="n"/>
      <c r="D32" s="49" t="n"/>
      <c r="E32" s="49" t="n"/>
      <c r="F32" s="49" t="n"/>
      <c r="G32" s="47" t="n"/>
      <c r="H32" s="47" t="n"/>
    </row>
    <row r="33">
      <c r="A33" s="47" t="n"/>
      <c r="B33" s="48" t="n"/>
      <c r="C33" s="48" t="n"/>
      <c r="D33" s="49" t="n"/>
      <c r="E33" s="49" t="n"/>
      <c r="F33" s="49" t="n"/>
      <c r="G33" s="47" t="n"/>
      <c r="H33" s="47" t="n"/>
    </row>
    <row r="34">
      <c r="A34" s="47" t="n"/>
      <c r="B34" s="48" t="n"/>
      <c r="C34" s="48" t="n"/>
      <c r="D34" s="49" t="n"/>
      <c r="E34" s="49" t="n"/>
      <c r="F34" s="49" t="n"/>
      <c r="G34" s="47" t="n"/>
      <c r="H34" s="47" t="n"/>
    </row>
    <row r="35">
      <c r="A35" s="47" t="n"/>
      <c r="B35" s="48" t="n"/>
      <c r="C35" s="48" t="n"/>
      <c r="D35" s="49" t="n"/>
      <c r="E35" s="49" t="n"/>
      <c r="F35" s="49" t="n"/>
      <c r="G35" s="47" t="n"/>
      <c r="H35" s="47" t="n"/>
    </row>
    <row r="36">
      <c r="A36" s="47" t="n"/>
      <c r="B36" s="48" t="n"/>
      <c r="C36" s="48" t="n"/>
      <c r="D36" s="49" t="n"/>
      <c r="E36" s="49" t="n"/>
      <c r="F36" s="49" t="n"/>
      <c r="G36" s="47" t="n"/>
      <c r="H36" s="47" t="n"/>
    </row>
    <row r="37">
      <c r="A37" s="47" t="n"/>
      <c r="B37" s="48" t="n"/>
      <c r="C37" s="48" t="n"/>
      <c r="D37" s="49" t="n"/>
      <c r="E37" s="49" t="n"/>
      <c r="F37" s="49" t="n"/>
      <c r="G37" s="47" t="n"/>
      <c r="H37" s="47" t="n"/>
    </row>
    <row r="38">
      <c r="A38" s="47" t="n"/>
      <c r="B38" s="48" t="n"/>
      <c r="C38" s="48" t="n"/>
      <c r="D38" s="49" t="n"/>
      <c r="E38" s="49" t="n"/>
      <c r="F38" s="49" t="n"/>
      <c r="G38" s="47" t="n"/>
      <c r="H38" s="47" t="n"/>
    </row>
    <row r="39">
      <c r="A39" s="47" t="n"/>
      <c r="B39" s="48" t="n"/>
      <c r="C39" s="48" t="n"/>
      <c r="D39" s="49" t="n"/>
      <c r="E39" s="49" t="n"/>
      <c r="F39" s="49" t="n"/>
      <c r="G39" s="47" t="n"/>
      <c r="H39" s="47" t="n"/>
    </row>
    <row r="40">
      <c r="A40" s="47" t="n"/>
      <c r="B40" s="48" t="n"/>
      <c r="C40" s="48" t="n"/>
      <c r="D40" s="49" t="n"/>
      <c r="E40" s="49" t="n"/>
      <c r="F40" s="49" t="n"/>
      <c r="G40" s="47" t="n"/>
      <c r="H40" s="47" t="n"/>
    </row>
  </sheetData>
  <mergeCells count="1">
    <mergeCell ref="A1:H1"/>
  </mergeCells>
  <conditionalFormatting sqref="C5:C40">
    <cfRule type="expression" priority="1" dxfId="1">
      <formula>$C5="MISSING DOC"</formula>
    </cfRule>
    <cfRule type="expression" priority="2" dxfId="2">
      <formula>$C5="TREATMENT"</formula>
    </cfRule>
    <cfRule type="expression" priority="3" dxfId="3">
      <formula>$C5="RECONCILE"</formula>
    </cfRule>
    <cfRule type="expression" priority="4" dxfId="4">
      <formula>$C5="QUERY"</formula>
    </cfRule>
  </conditionalFormatting>
  <dataValidations count="3">
    <dataValidation sqref="C5:C40" showDropDown="0" showInputMessage="0" showErrorMessage="0" allowBlank="1" type="list">
      <formula1>"MISSING DOC,TREATMENT,RECONCILE,QUERY"</formula1>
    </dataValidation>
    <dataValidation sqref="B5:B40" showDropDown="0" showInputMessage="0" showErrorMessage="0" allowBlank="1" type="list">
      <formula1>"TS,1-2,3-24,10,11,13,15,18a,18b,18c,18,20,21a,21b,21c,21,IR,D1-D15,L1,IT1-IT8,TTR"</formula1>
    </dataValidation>
    <dataValidation sqref="G5:G40" showDropDown="0" showInputMessage="0" showErrorMessage="0" allowBlank="1" type="list">
      <formula1>"High,Medium,Low"</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tabColor rgb="004A6FA5"/>
    <outlinePr summaryBelow="1" summaryRight="1"/>
    <pageSetUpPr fitToPage="1"/>
  </sheetPr>
  <dimension ref="A1:G9"/>
  <sheetViews>
    <sheetView showGridLines="0" tabSelected="0" workbookViewId="0">
      <pane ySplit="4" topLeftCell="A5" activePane="bottomLeft" state="frozen"/>
      <selection pane="bottomLeft" activeCell="A1" sqref="A1"/>
    </sheetView>
  </sheetViews>
  <sheetFormatPr baseColWidth="8" defaultRowHeight="15"/>
  <cols>
    <col width="30" customWidth="1" min="1" max="1"/>
    <col width="15" customWidth="1" min="2" max="2"/>
    <col width="15" customWidth="1" min="3" max="3"/>
    <col width="15" customWidth="1" min="4" max="4"/>
    <col width="20" customWidth="1" min="5" max="5"/>
    <col width="28" customWidth="1" min="6" max="6"/>
    <col width="4" customWidth="1" min="7" max="7"/>
  </cols>
  <sheetData>
    <row r="1" ht="24" customHeight="1">
      <c r="A1" s="81" t="inlineStr">
        <is>
          <t>1-2  ·  Salary, wages &amp; allowances</t>
        </is>
      </c>
      <c r="B1" s="65" t="n"/>
      <c r="C1" s="65" t="n"/>
      <c r="D1" s="65" t="n"/>
      <c r="E1" s="65" t="n"/>
      <c r="F1" s="65" t="n"/>
      <c r="G1" s="65" t="n"/>
    </row>
    <row r="2">
      <c r="A2" s="111">
        <f>'00 Index'!$C$3&amp;"    ·    FY "&amp;'00 Index'!$C$4</f>
        <v/>
      </c>
      <c r="E2" s="115" t="inlineStr">
        <is>
          <t>ATO item(s):</t>
        </is>
      </c>
      <c r="F2" s="113" t="inlineStr">
        <is>
          <t>1 · 2</t>
        </is>
      </c>
    </row>
    <row r="3" ht="6" customHeight="1">
      <c r="A3" s="270" t="n"/>
      <c r="B3" s="270" t="n"/>
      <c r="C3" s="270" t="n"/>
      <c r="D3" s="270" t="n"/>
      <c r="E3" s="270" t="n"/>
      <c r="F3" s="270" t="n"/>
      <c r="G3" s="270" t="n"/>
    </row>
    <row r="4" ht="28" customHeight="1">
      <c r="A4" s="9" t="inlineStr">
        <is>
          <t>Payer</t>
        </is>
      </c>
      <c r="B4" s="9" t="inlineStr">
        <is>
          <t>Gross salary</t>
        </is>
      </c>
      <c r="C4" s="9" t="inlineStr">
        <is>
          <t>Allowances</t>
        </is>
      </c>
      <c r="D4" s="9" t="inlineStr">
        <is>
          <t>PAYG withheld</t>
        </is>
      </c>
      <c r="E4" s="9" t="inlineStr">
        <is>
          <t>Ref</t>
        </is>
      </c>
      <c r="F4" s="9" t="inlineStr">
        <is>
          <t>Notes</t>
        </is>
      </c>
      <c r="G4" s="50" t="inlineStr"/>
    </row>
    <row r="5">
      <c r="A5" s="51" t="n"/>
      <c r="B5" s="91" t="n"/>
      <c r="C5" s="91" t="n"/>
      <c r="D5" s="91" t="n"/>
      <c r="E5" s="51" t="n"/>
      <c r="F5" s="51" t="n"/>
      <c r="G5" s="270" t="n"/>
    </row>
    <row r="6">
      <c r="A6" s="51" t="n"/>
      <c r="B6" s="91" t="n"/>
      <c r="C6" s="91" t="n"/>
      <c r="D6" s="91" t="n"/>
      <c r="E6" s="51" t="n"/>
      <c r="F6" s="51" t="n"/>
      <c r="G6" s="270" t="n"/>
    </row>
    <row r="7">
      <c r="A7" s="51" t="n"/>
      <c r="B7" s="91" t="n"/>
      <c r="C7" s="91" t="n"/>
      <c r="D7" s="91" t="n"/>
      <c r="E7" s="51" t="n"/>
      <c r="F7" s="51" t="n"/>
      <c r="G7" s="270" t="n"/>
    </row>
    <row r="8">
      <c r="A8" s="51" t="n"/>
      <c r="B8" s="91" t="n"/>
      <c r="C8" s="91" t="n"/>
      <c r="D8" s="91" t="n"/>
      <c r="E8" s="51" t="n"/>
      <c r="F8" s="51" t="n"/>
      <c r="G8" s="270" t="n"/>
    </row>
    <row r="9">
      <c r="A9" s="120" t="inlineStr">
        <is>
          <t>TOTAL</t>
        </is>
      </c>
      <c r="B9" s="139">
        <f>SUM(B5:B8)</f>
        <v/>
      </c>
      <c r="C9" s="139">
        <f>SUM(C5:C8)</f>
        <v/>
      </c>
      <c r="D9" s="139">
        <f>SUM(D5:D8)</f>
        <v/>
      </c>
      <c r="E9" s="273" t="n"/>
      <c r="F9" s="273" t="n"/>
      <c r="G9" s="270" t="n"/>
    </row>
  </sheetData>
  <mergeCells count="3">
    <mergeCell ref="F2:G2"/>
    <mergeCell ref="A1:G1"/>
    <mergeCell ref="A2:D2"/>
  </mergeCells>
  <pageMargins left="0.75" right="0.75" top="1" bottom="1" header="0.5" footer="0.5"/>
  <pageSetup orientation="landscape" fitToHeight="0" fitToWidth="1"/>
</worksheet>
</file>

<file path=xl/worksheets/sheet5.xml><?xml version="1.0" encoding="utf-8"?>
<worksheet xmlns="http://schemas.openxmlformats.org/spreadsheetml/2006/main">
  <sheetPr>
    <tabColor rgb="004A6FA5"/>
    <outlinePr summaryBelow="1" summaryRight="1"/>
    <pageSetUpPr/>
  </sheetPr>
  <dimension ref="A1:D78"/>
  <sheetViews>
    <sheetView tabSelected="0" workbookViewId="0">
      <pane ySplit="4" topLeftCell="A5" activePane="bottomLeft" state="frozen"/>
      <selection pane="bottomLeft" activeCell="A1" sqref="A1"/>
    </sheetView>
  </sheetViews>
  <sheetFormatPr baseColWidth="8" defaultRowHeight="15"/>
  <cols>
    <col width="52" customWidth="1" min="1" max="1"/>
    <col width="16" customWidth="1" min="2" max="2"/>
    <col width="14" customWidth="1" min="3" max="3"/>
    <col width="34" customWidth="1" min="4" max="4"/>
  </cols>
  <sheetData>
    <row r="1" ht="24" customHeight="1">
      <c r="A1" s="183" t="inlineStr">
        <is>
          <t>3-24  ·  Income items with no schedule of their own</t>
        </is>
      </c>
    </row>
    <row r="2">
      <c r="A2" s="111">
        <f>'00 Index'!$C$3&amp;"    ·    FY "&amp;'00 Index'!$C$4</f>
        <v/>
      </c>
      <c r="C2" s="265" t="inlineStr">
        <is>
          <t>ATO item(s):</t>
        </is>
      </c>
      <c r="D2" s="116" t="inlineStr">
        <is>
          <t>3–9 · 12 · 14 · 16–17 · 19 · 22–24</t>
        </is>
      </c>
    </row>
    <row r="3" ht="6" customHeight="1">
      <c r="A3" s="270" t="n"/>
      <c r="B3" s="270" t="n"/>
      <c r="C3" s="270" t="n"/>
      <c r="D3" s="270" t="n"/>
    </row>
    <row r="4" ht="28" customHeight="1">
      <c r="A4" s="191" t="inlineStr">
        <is>
          <t>Working</t>
        </is>
      </c>
      <c r="B4" s="191" t="inlineStr">
        <is>
          <t>Amount $</t>
        </is>
      </c>
      <c r="C4" s="191" t="inlineStr">
        <is>
          <t>Ref</t>
        </is>
      </c>
      <c r="D4" s="191" t="inlineStr">
        <is>
          <t>Notes</t>
        </is>
      </c>
    </row>
    <row r="5" hidden="1">
      <c r="A5" s="154" t="inlineStr">
        <is>
          <t>3  ·  Employer lump sum payments</t>
        </is>
      </c>
      <c r="B5" s="270" t="n"/>
      <c r="C5" s="270" t="n"/>
      <c r="D5" s="270" t="n"/>
    </row>
    <row r="6" hidden="1">
      <c r="A6" s="5" t="n"/>
      <c r="B6" s="96" t="n"/>
      <c r="C6" s="5" t="n"/>
      <c r="D6" s="5" t="n"/>
    </row>
    <row r="7" hidden="1">
      <c r="A7" s="5" t="n"/>
      <c r="B7" s="96" t="n"/>
      <c r="C7" s="5" t="n"/>
      <c r="D7" s="5" t="n"/>
    </row>
    <row r="8" hidden="1">
      <c r="A8" s="154" t="inlineStr">
        <is>
          <t>item 3 subtotal</t>
        </is>
      </c>
      <c r="B8" s="261">
        <f>SUM(B6:B7)</f>
        <v/>
      </c>
      <c r="C8" s="270" t="n"/>
      <c r="D8" s="270" t="n"/>
    </row>
    <row r="9">
      <c r="A9" s="270" t="n"/>
      <c r="B9" s="270" t="n"/>
      <c r="C9" s="270" t="n"/>
      <c r="D9" s="270" t="n"/>
    </row>
    <row r="10" hidden="1">
      <c r="A10" s="154" t="inlineStr">
        <is>
          <t>4  ·  Employment termination payments (ETP)</t>
        </is>
      </c>
      <c r="B10" s="270" t="n"/>
      <c r="C10" s="270" t="n"/>
      <c r="D10" s="270" t="n"/>
    </row>
    <row r="11" hidden="1">
      <c r="A11" s="5" t="n"/>
      <c r="B11" s="96" t="n"/>
      <c r="C11" s="5" t="n"/>
      <c r="D11" s="5" t="n"/>
    </row>
    <row r="12" hidden="1">
      <c r="A12" s="5" t="n"/>
      <c r="B12" s="96" t="n"/>
      <c r="C12" s="5" t="n"/>
      <c r="D12" s="5" t="n"/>
    </row>
    <row r="13" hidden="1">
      <c r="A13" s="154" t="inlineStr">
        <is>
          <t>item 4 subtotal</t>
        </is>
      </c>
      <c r="B13" s="261">
        <f>SUM(B11:B12)</f>
        <v/>
      </c>
      <c r="C13" s="270" t="n"/>
      <c r="D13" s="270" t="n"/>
    </row>
    <row r="14">
      <c r="A14" s="270" t="n"/>
      <c r="B14" s="270" t="n"/>
      <c r="C14" s="270" t="n"/>
      <c r="D14" s="270" t="n"/>
    </row>
    <row r="15" hidden="1">
      <c r="A15" s="154" t="inlineStr">
        <is>
          <t>5  ·  Australian Government allowances</t>
        </is>
      </c>
      <c r="B15" s="270" t="n"/>
      <c r="C15" s="270" t="n"/>
      <c r="D15" s="270" t="n"/>
    </row>
    <row r="16" hidden="1">
      <c r="A16" s="5" t="n"/>
      <c r="B16" s="96" t="n"/>
      <c r="C16" s="5" t="n"/>
      <c r="D16" s="5" t="n"/>
    </row>
    <row r="17" hidden="1">
      <c r="A17" s="5" t="n"/>
      <c r="B17" s="96" t="n"/>
      <c r="C17" s="5" t="n"/>
      <c r="D17" s="5" t="n"/>
    </row>
    <row r="18" hidden="1">
      <c r="A18" s="154" t="inlineStr">
        <is>
          <t>item 5 subtotal</t>
        </is>
      </c>
      <c r="B18" s="261">
        <f>SUM(B16:B17)</f>
        <v/>
      </c>
      <c r="C18" s="270" t="n"/>
      <c r="D18" s="270" t="n"/>
    </row>
    <row r="19">
      <c r="A19" s="270" t="n"/>
      <c r="B19" s="270" t="n"/>
      <c r="C19" s="270" t="n"/>
      <c r="D19" s="270" t="n"/>
    </row>
    <row r="20" hidden="1">
      <c r="A20" s="154" t="inlineStr">
        <is>
          <t>6  ·  Australian Government pensions</t>
        </is>
      </c>
      <c r="B20" s="270" t="n"/>
      <c r="C20" s="270" t="n"/>
      <c r="D20" s="270" t="n"/>
    </row>
    <row r="21" hidden="1">
      <c r="A21" s="5" t="n"/>
      <c r="B21" s="96" t="n"/>
      <c r="C21" s="5" t="n"/>
      <c r="D21" s="5" t="n"/>
    </row>
    <row r="22" hidden="1">
      <c r="A22" s="5" t="n"/>
      <c r="B22" s="96" t="n"/>
      <c r="C22" s="5" t="n"/>
      <c r="D22" s="5" t="n"/>
    </row>
    <row r="23" hidden="1">
      <c r="A23" s="154" t="inlineStr">
        <is>
          <t>item 6 subtotal</t>
        </is>
      </c>
      <c r="B23" s="261">
        <f>SUM(B21:B22)</f>
        <v/>
      </c>
      <c r="C23" s="270" t="n"/>
      <c r="D23" s="270" t="n"/>
    </row>
    <row r="24">
      <c r="A24" s="270" t="n"/>
      <c r="B24" s="270" t="n"/>
      <c r="C24" s="270" t="n"/>
      <c r="D24" s="270" t="n"/>
    </row>
    <row r="25" hidden="1">
      <c r="A25" s="154" t="inlineStr">
        <is>
          <t>7  ·  Annuities &amp; super income streams</t>
        </is>
      </c>
      <c r="B25" s="270" t="n"/>
      <c r="C25" s="270" t="n"/>
      <c r="D25" s="270" t="n"/>
    </row>
    <row r="26" hidden="1">
      <c r="A26" s="5" t="n"/>
      <c r="B26" s="96" t="n"/>
      <c r="C26" s="5" t="n"/>
      <c r="D26" s="5" t="n"/>
    </row>
    <row r="27" hidden="1">
      <c r="A27" s="5" t="n"/>
      <c r="B27" s="96" t="n"/>
      <c r="C27" s="5" t="n"/>
      <c r="D27" s="5" t="n"/>
    </row>
    <row r="28" hidden="1">
      <c r="A28" s="154" t="inlineStr">
        <is>
          <t>item 7 subtotal</t>
        </is>
      </c>
      <c r="B28" s="261">
        <f>SUM(B26:B27)</f>
        <v/>
      </c>
      <c r="C28" s="270" t="n"/>
      <c r="D28" s="270" t="n"/>
    </row>
    <row r="29">
      <c r="A29" s="270" t="n"/>
      <c r="B29" s="270" t="n"/>
      <c r="C29" s="270" t="n"/>
      <c r="D29" s="270" t="n"/>
    </row>
    <row r="30" hidden="1">
      <c r="A30" s="154" t="inlineStr">
        <is>
          <t>8  ·  Super lump sum payments</t>
        </is>
      </c>
      <c r="B30" s="270" t="n"/>
      <c r="C30" s="270" t="n"/>
      <c r="D30" s="270" t="n"/>
    </row>
    <row r="31" hidden="1">
      <c r="A31" s="5" t="n"/>
      <c r="B31" s="96" t="n"/>
      <c r="C31" s="5" t="n"/>
      <c r="D31" s="5" t="n"/>
    </row>
    <row r="32" hidden="1">
      <c r="A32" s="5" t="n"/>
      <c r="B32" s="96" t="n"/>
      <c r="C32" s="5" t="n"/>
      <c r="D32" s="5" t="n"/>
    </row>
    <row r="33" hidden="1">
      <c r="A33" s="154" t="inlineStr">
        <is>
          <t>item 8 subtotal</t>
        </is>
      </c>
      <c r="B33" s="261">
        <f>SUM(B31:B32)</f>
        <v/>
      </c>
      <c r="C33" s="270" t="n"/>
      <c r="D33" s="270" t="n"/>
    </row>
    <row r="34">
      <c r="A34" s="270" t="n"/>
      <c r="B34" s="270" t="n"/>
      <c r="C34" s="270" t="n"/>
      <c r="D34" s="270" t="n"/>
    </row>
    <row r="35" hidden="1">
      <c r="A35" s="154" t="inlineStr">
        <is>
          <t>9  ·  Attributed personal services income</t>
        </is>
      </c>
      <c r="B35" s="270" t="n"/>
      <c r="C35" s="270" t="n"/>
      <c r="D35" s="270" t="n"/>
    </row>
    <row r="36" hidden="1">
      <c r="A36" s="5" t="n"/>
      <c r="B36" s="96" t="n"/>
      <c r="C36" s="5" t="n"/>
      <c r="D36" s="5" t="n"/>
    </row>
    <row r="37" hidden="1">
      <c r="A37" s="5" t="n"/>
      <c r="B37" s="96" t="n"/>
      <c r="C37" s="5" t="n"/>
      <c r="D37" s="5" t="n"/>
    </row>
    <row r="38" hidden="1">
      <c r="A38" s="154" t="inlineStr">
        <is>
          <t>item 9 subtotal</t>
        </is>
      </c>
      <c r="B38" s="261">
        <f>SUM(B36:B37)</f>
        <v/>
      </c>
      <c r="C38" s="270" t="n"/>
      <c r="D38" s="270" t="n"/>
    </row>
    <row r="39">
      <c r="A39" s="270" t="n"/>
      <c r="B39" s="270" t="n"/>
      <c r="C39" s="270" t="n"/>
      <c r="D39" s="270" t="n"/>
    </row>
    <row r="40" hidden="1">
      <c r="A40" s="154" t="inlineStr">
        <is>
          <t>12  ·  Employee share schemes</t>
        </is>
      </c>
      <c r="B40" s="270" t="n"/>
      <c r="C40" s="270" t="n"/>
      <c r="D40" s="270" t="n"/>
    </row>
    <row r="41" hidden="1">
      <c r="A41" s="5" t="n"/>
      <c r="B41" s="96" t="n"/>
      <c r="C41" s="5" t="n"/>
      <c r="D41" s="5" t="n"/>
    </row>
    <row r="42" hidden="1">
      <c r="A42" s="5" t="n"/>
      <c r="B42" s="96" t="n"/>
      <c r="C42" s="5" t="n"/>
      <c r="D42" s="5" t="n"/>
    </row>
    <row r="43" hidden="1">
      <c r="A43" s="154" t="inlineStr">
        <is>
          <t>item 12 subtotal</t>
        </is>
      </c>
      <c r="B43" s="261">
        <f>SUM(B41:B42)</f>
        <v/>
      </c>
      <c r="C43" s="270" t="n"/>
      <c r="D43" s="270" t="n"/>
    </row>
    <row r="44">
      <c r="A44" s="270" t="n"/>
      <c r="B44" s="270" t="n"/>
      <c r="C44" s="270" t="n"/>
      <c r="D44" s="270" t="n"/>
    </row>
    <row r="45" hidden="1">
      <c r="A45" s="154" t="inlineStr">
        <is>
          <t>14  ·  Personal services income (PSI)</t>
        </is>
      </c>
      <c r="B45" s="270" t="n"/>
      <c r="C45" s="270" t="n"/>
      <c r="D45" s="270" t="n"/>
    </row>
    <row r="46" hidden="1">
      <c r="A46" s="5" t="n"/>
      <c r="B46" s="96" t="n"/>
      <c r="C46" s="5" t="n"/>
      <c r="D46" s="5" t="n"/>
    </row>
    <row r="47" hidden="1">
      <c r="A47" s="5" t="n"/>
      <c r="B47" s="96" t="n"/>
      <c r="C47" s="5" t="n"/>
      <c r="D47" s="5" t="n"/>
    </row>
    <row r="48" hidden="1">
      <c r="A48" s="154" t="inlineStr">
        <is>
          <t>item 14 subtotal</t>
        </is>
      </c>
      <c r="B48" s="261">
        <f>SUM(B46:B47)</f>
        <v/>
      </c>
      <c r="C48" s="270" t="n"/>
      <c r="D48" s="270" t="n"/>
    </row>
    <row r="49">
      <c r="A49" s="270" t="n"/>
      <c r="B49" s="270" t="n"/>
      <c r="C49" s="270" t="n"/>
      <c r="D49" s="270" t="n"/>
    </row>
    <row r="50" hidden="1">
      <c r="A50" s="154" t="inlineStr">
        <is>
          <t>16  ·  Deferred non-commercial losses</t>
        </is>
      </c>
      <c r="B50" s="270" t="n"/>
      <c r="C50" s="270" t="n"/>
      <c r="D50" s="270" t="n"/>
    </row>
    <row r="51" hidden="1">
      <c r="A51" s="5" t="n"/>
      <c r="B51" s="96" t="n"/>
      <c r="C51" s="5" t="n"/>
      <c r="D51" s="5" t="n"/>
    </row>
    <row r="52" hidden="1">
      <c r="A52" s="5" t="n"/>
      <c r="B52" s="96" t="n"/>
      <c r="C52" s="5" t="n"/>
      <c r="D52" s="5" t="n"/>
    </row>
    <row r="53" hidden="1">
      <c r="A53" s="154" t="inlineStr">
        <is>
          <t>item 16 subtotal</t>
        </is>
      </c>
      <c r="B53" s="261">
        <f>SUM(B51:B52)</f>
        <v/>
      </c>
      <c r="C53" s="270" t="n"/>
      <c r="D53" s="270" t="n"/>
    </row>
    <row r="54">
      <c r="A54" s="270" t="n"/>
      <c r="B54" s="270" t="n"/>
      <c r="C54" s="270" t="n"/>
      <c r="D54" s="270" t="n"/>
    </row>
    <row r="55" hidden="1">
      <c r="A55" s="154" t="inlineStr">
        <is>
          <t>17  ·  Net farm management deposits</t>
        </is>
      </c>
      <c r="B55" s="270" t="n"/>
      <c r="C55" s="270" t="n"/>
      <c r="D55" s="270" t="n"/>
    </row>
    <row r="56" hidden="1">
      <c r="A56" s="5" t="n"/>
      <c r="B56" s="96" t="n"/>
      <c r="C56" s="5" t="n"/>
      <c r="D56" s="5" t="n"/>
    </row>
    <row r="57" hidden="1">
      <c r="A57" s="5" t="n"/>
      <c r="B57" s="96" t="n"/>
      <c r="C57" s="5" t="n"/>
      <c r="D57" s="5" t="n"/>
    </row>
    <row r="58" hidden="1">
      <c r="A58" s="154" t="inlineStr">
        <is>
          <t>item 17 subtotal</t>
        </is>
      </c>
      <c r="B58" s="261">
        <f>SUM(B56:B57)</f>
        <v/>
      </c>
      <c r="C58" s="270" t="n"/>
      <c r="D58" s="270" t="n"/>
    </row>
    <row r="59">
      <c r="A59" s="270" t="n"/>
      <c r="B59" s="270" t="n"/>
      <c r="C59" s="270" t="n"/>
      <c r="D59" s="270" t="n"/>
    </row>
    <row r="60" hidden="1">
      <c r="A60" s="154" t="inlineStr">
        <is>
          <t>19  ·  Foreign entities (FIF / CFC)</t>
        </is>
      </c>
      <c r="B60" s="270" t="n"/>
      <c r="C60" s="270" t="n"/>
      <c r="D60" s="270" t="n"/>
    </row>
    <row r="61" hidden="1">
      <c r="A61" s="5" t="n"/>
      <c r="B61" s="96" t="n"/>
      <c r="C61" s="5" t="n"/>
      <c r="D61" s="5" t="n"/>
    </row>
    <row r="62" hidden="1">
      <c r="A62" s="5" t="n"/>
      <c r="B62" s="96" t="n"/>
      <c r="C62" s="5" t="n"/>
      <c r="D62" s="5" t="n"/>
    </row>
    <row r="63" hidden="1">
      <c r="A63" s="154" t="inlineStr">
        <is>
          <t>item 19 subtotal</t>
        </is>
      </c>
      <c r="B63" s="261">
        <f>SUM(B61:B62)</f>
        <v/>
      </c>
      <c r="C63" s="270" t="n"/>
      <c r="D63" s="270" t="n"/>
    </row>
    <row r="64">
      <c r="A64" s="270" t="n"/>
      <c r="B64" s="270" t="n"/>
      <c r="C64" s="270" t="n"/>
      <c r="D64" s="270" t="n"/>
    </row>
    <row r="65" hidden="1">
      <c r="A65" s="154" t="inlineStr">
        <is>
          <t>22  ·  Bonuses from life insurance</t>
        </is>
      </c>
      <c r="B65" s="270" t="n"/>
      <c r="C65" s="270" t="n"/>
      <c r="D65" s="270" t="n"/>
    </row>
    <row r="66" hidden="1">
      <c r="A66" s="5" t="n"/>
      <c r="B66" s="96" t="n"/>
      <c r="C66" s="5" t="n"/>
      <c r="D66" s="5" t="n"/>
    </row>
    <row r="67" hidden="1">
      <c r="A67" s="5" t="n"/>
      <c r="B67" s="96" t="n"/>
      <c r="C67" s="5" t="n"/>
      <c r="D67" s="5" t="n"/>
    </row>
    <row r="68" hidden="1">
      <c r="A68" s="154" t="inlineStr">
        <is>
          <t>item 22 subtotal</t>
        </is>
      </c>
      <c r="B68" s="261">
        <f>SUM(B66:B67)</f>
        <v/>
      </c>
      <c r="C68" s="270" t="n"/>
      <c r="D68" s="270" t="n"/>
    </row>
    <row r="69">
      <c r="A69" s="270" t="n"/>
      <c r="B69" s="270" t="n"/>
      <c r="C69" s="270" t="n"/>
      <c r="D69" s="270" t="n"/>
    </row>
    <row r="70" hidden="1">
      <c r="A70" s="154" t="inlineStr">
        <is>
          <t>23  ·  Forestry managed investment schemes</t>
        </is>
      </c>
      <c r="B70" s="270" t="n"/>
      <c r="C70" s="270" t="n"/>
      <c r="D70" s="270" t="n"/>
    </row>
    <row r="71" hidden="1">
      <c r="A71" s="5" t="n"/>
      <c r="B71" s="96" t="n"/>
      <c r="C71" s="5" t="n"/>
      <c r="D71" s="5" t="n"/>
    </row>
    <row r="72" hidden="1">
      <c r="A72" s="5" t="n"/>
      <c r="B72" s="96" t="n"/>
      <c r="C72" s="5" t="n"/>
      <c r="D72" s="5" t="n"/>
    </row>
    <row r="73" hidden="1">
      <c r="A73" s="154" t="inlineStr">
        <is>
          <t>item 23 subtotal</t>
        </is>
      </c>
      <c r="B73" s="261">
        <f>SUM(B71:B72)</f>
        <v/>
      </c>
      <c r="C73" s="270" t="n"/>
      <c r="D73" s="270" t="n"/>
    </row>
    <row r="74">
      <c r="A74" s="270" t="n"/>
      <c r="B74" s="270" t="n"/>
      <c r="C74" s="270" t="n"/>
      <c r="D74" s="270" t="n"/>
    </row>
    <row r="75" hidden="1">
      <c r="A75" s="154" t="inlineStr">
        <is>
          <t>24  ·  Other income</t>
        </is>
      </c>
      <c r="B75" s="270" t="n"/>
      <c r="C75" s="270" t="n"/>
      <c r="D75" s="270" t="n"/>
    </row>
    <row r="76" hidden="1">
      <c r="A76" s="5" t="n"/>
      <c r="B76" s="96" t="n"/>
      <c r="C76" s="5" t="n"/>
      <c r="D76" s="5" t="n"/>
    </row>
    <row r="77" hidden="1">
      <c r="A77" s="5" t="n"/>
      <c r="B77" s="96" t="n"/>
      <c r="C77" s="5" t="n"/>
      <c r="D77" s="5" t="n"/>
    </row>
    <row r="78" hidden="1">
      <c r="A78" s="154" t="inlineStr">
        <is>
          <t>item 24 subtotal</t>
        </is>
      </c>
      <c r="B78" s="261">
        <f>SUM(B76:B77)</f>
        <v/>
      </c>
      <c r="C78" s="270" t="n"/>
      <c r="D78" s="270" t="n"/>
    </row>
  </sheetData>
  <mergeCells count="2">
    <mergeCell ref="A1:D1"/>
    <mergeCell ref="A2:B2"/>
  </mergeCells>
  <pageMargins left="0.75" right="0.75" top="1" bottom="1" header="0.5" footer="0.5"/>
</worksheet>
</file>

<file path=xl/worksheets/sheet6.xml><?xml version="1.0" encoding="utf-8"?>
<worksheet xmlns="http://schemas.openxmlformats.org/spreadsheetml/2006/main">
  <sheetPr>
    <tabColor rgb="004A6FA5"/>
    <outlinePr summaryBelow="1" summaryRight="1"/>
    <pageSetUpPr fitToPage="1"/>
  </sheetPr>
  <dimension ref="A1:G10"/>
  <sheetViews>
    <sheetView showGridLines="0" tabSelected="0" workbookViewId="0">
      <pane ySplit="4" topLeftCell="A5" activePane="bottomLeft" state="frozen"/>
      <selection pane="bottomLeft" activeCell="A1" sqref="A1"/>
    </sheetView>
  </sheetViews>
  <sheetFormatPr baseColWidth="8" defaultRowHeight="15"/>
  <cols>
    <col width="30" customWidth="1" min="1" max="1"/>
    <col width="9" customWidth="1" min="2" max="2"/>
    <col width="16" customWidth="1" min="3" max="3"/>
    <col width="18" customWidth="1" min="4" max="4"/>
    <col width="18" customWidth="1" min="5" max="5"/>
    <col width="26" customWidth="1" min="6" max="6"/>
    <col width="4" customWidth="1" min="7" max="7"/>
  </cols>
  <sheetData>
    <row r="1" ht="24" customHeight="1">
      <c r="A1" s="81" t="inlineStr">
        <is>
          <t>10  ·  Interest income</t>
        </is>
      </c>
      <c r="B1" s="65" t="n"/>
      <c r="C1" s="65" t="n"/>
      <c r="D1" s="65" t="n"/>
      <c r="E1" s="65" t="n"/>
      <c r="F1" s="65" t="n"/>
      <c r="G1" s="65" t="n"/>
    </row>
    <row r="2">
      <c r="A2" s="111">
        <f>'00 Index'!$C$3&amp;"    ·    FY "&amp;'00 Index'!$C$4</f>
        <v/>
      </c>
      <c r="E2" s="115" t="inlineStr">
        <is>
          <t>ATO item(s):</t>
        </is>
      </c>
      <c r="F2" s="113" t="inlineStr">
        <is>
          <t>10</t>
        </is>
      </c>
    </row>
    <row r="3" ht="6" customHeight="1">
      <c r="A3" s="270" t="n"/>
      <c r="B3" s="270" t="n"/>
      <c r="C3" s="270" t="n"/>
      <c r="D3" s="270" t="n"/>
      <c r="E3" s="270" t="n"/>
      <c r="F3" s="270" t="n"/>
      <c r="G3" s="270" t="n"/>
    </row>
    <row r="4" ht="28" customHeight="1">
      <c r="A4" s="9" t="inlineStr">
        <is>
          <t>Source / account</t>
        </is>
      </c>
      <c r="B4" s="9" t="inlineStr">
        <is>
          <t>Prefill?</t>
        </is>
      </c>
      <c r="C4" s="9" t="inlineStr">
        <is>
          <t>Interest</t>
        </is>
      </c>
      <c r="D4" s="9" t="inlineStr">
        <is>
          <t>TFN withheld</t>
        </is>
      </c>
      <c r="E4" s="9" t="inlineStr">
        <is>
          <t>Ref</t>
        </is>
      </c>
      <c r="F4" s="9" t="inlineStr">
        <is>
          <t>Notes</t>
        </is>
      </c>
      <c r="G4" s="50" t="inlineStr"/>
    </row>
    <row r="5">
      <c r="A5" s="51" t="n"/>
      <c r="B5" s="51" t="n"/>
      <c r="C5" s="91" t="n"/>
      <c r="D5" s="91" t="n"/>
      <c r="E5" s="51" t="n"/>
      <c r="F5" s="51" t="n"/>
      <c r="G5" s="270" t="n"/>
    </row>
    <row r="6">
      <c r="A6" s="51" t="n"/>
      <c r="B6" s="51" t="n"/>
      <c r="C6" s="91" t="n"/>
      <c r="D6" s="91" t="n"/>
      <c r="E6" s="51" t="n"/>
      <c r="F6" s="51" t="n"/>
      <c r="G6" s="270" t="n"/>
    </row>
    <row r="7">
      <c r="A7" s="51" t="n"/>
      <c r="B7" s="51" t="n"/>
      <c r="C7" s="91" t="n"/>
      <c r="D7" s="91" t="n"/>
      <c r="E7" s="51" t="n"/>
      <c r="F7" s="51" t="n"/>
      <c r="G7" s="270" t="n"/>
    </row>
    <row r="8">
      <c r="A8" s="51" t="n"/>
      <c r="B8" s="51" t="n"/>
      <c r="C8" s="91" t="n"/>
      <c r="D8" s="91" t="n"/>
      <c r="E8" s="51" t="n"/>
      <c r="F8" s="51" t="n"/>
      <c r="G8" s="270" t="n"/>
    </row>
    <row r="9">
      <c r="A9" s="51" t="n"/>
      <c r="B9" s="51" t="n"/>
      <c r="C9" s="91" t="n"/>
      <c r="D9" s="91" t="n"/>
      <c r="E9" s="51" t="n"/>
      <c r="F9" s="51" t="n"/>
      <c r="G9" s="270" t="n"/>
    </row>
    <row r="10">
      <c r="A10" s="120" t="inlineStr">
        <is>
          <t>TOTAL</t>
        </is>
      </c>
      <c r="B10" s="273" t="n"/>
      <c r="C10" s="139">
        <f>SUM(C5:C9)</f>
        <v/>
      </c>
      <c r="D10" s="139">
        <f>SUM(D5:D9)</f>
        <v/>
      </c>
      <c r="E10" s="273" t="n"/>
      <c r="F10" s="273" t="n"/>
      <c r="G10" s="270" t="n"/>
    </row>
  </sheetData>
  <mergeCells count="3">
    <mergeCell ref="F2:G2"/>
    <mergeCell ref="A1:G1"/>
    <mergeCell ref="A2:D2"/>
  </mergeCells>
  <pageMargins left="0.75" right="0.75" top="1" bottom="1" header="0.5" footer="0.5"/>
  <pageSetup orientation="landscape" fitToHeight="0" fitToWidth="1"/>
</worksheet>
</file>

<file path=xl/worksheets/sheet7.xml><?xml version="1.0" encoding="utf-8"?>
<worksheet xmlns="http://schemas.openxmlformats.org/spreadsheetml/2006/main">
  <sheetPr>
    <tabColor rgb="004A6FA5"/>
    <outlinePr summaryBelow="1" summaryRight="1"/>
    <pageSetUpPr fitToPage="1"/>
  </sheetPr>
  <dimension ref="A1:I12"/>
  <sheetViews>
    <sheetView showGridLines="0" tabSelected="0" workbookViewId="0">
      <pane ySplit="4" topLeftCell="A5" activePane="bottomLeft" state="frozen"/>
      <selection pane="bottomLeft" activeCell="A1" sqref="A1"/>
    </sheetView>
  </sheetViews>
  <sheetFormatPr baseColWidth="8" defaultRowHeight="15"/>
  <cols>
    <col width="24" customWidth="1" min="1" max="1"/>
    <col width="9" customWidth="1" min="2" max="2"/>
    <col width="15" customWidth="1" min="3" max="3"/>
    <col width="14" customWidth="1" min="4" max="4"/>
    <col width="17" customWidth="1" min="5" max="5"/>
    <col width="16" customWidth="1" min="6" max="6"/>
    <col width="15" customWidth="1" min="7" max="7"/>
    <col width="14" customWidth="1" min="8" max="8"/>
    <col width="44" customWidth="1" min="9" max="9"/>
  </cols>
  <sheetData>
    <row r="1" ht="24" customHeight="1">
      <c r="A1" s="81" t="inlineStr">
        <is>
          <t>11  ·  Dividend income</t>
        </is>
      </c>
      <c r="B1" s="65" t="n"/>
      <c r="C1" s="65" t="n"/>
      <c r="D1" s="65" t="n"/>
      <c r="E1" s="65" t="n"/>
      <c r="F1" s="65" t="n"/>
      <c r="G1" s="65" t="n"/>
      <c r="H1" s="65" t="n"/>
      <c r="I1" s="65" t="n"/>
    </row>
    <row r="2">
      <c r="A2" s="111">
        <f>'00 Index'!$C$3&amp;"    ·    FY "&amp;'00 Index'!$C$4</f>
        <v/>
      </c>
      <c r="E2" s="115" t="inlineStr">
        <is>
          <t>ATO item(s):</t>
        </is>
      </c>
      <c r="F2" s="113" t="inlineStr">
        <is>
          <t>11</t>
        </is>
      </c>
    </row>
    <row r="3" ht="6" customHeight="1">
      <c r="A3" s="270" t="n"/>
      <c r="B3" s="270" t="n"/>
      <c r="C3" s="270" t="n"/>
      <c r="D3" s="270" t="n"/>
      <c r="E3" s="270" t="n"/>
      <c r="F3" s="270" t="n"/>
      <c r="G3" s="270" t="n"/>
      <c r="H3" s="270" t="n"/>
      <c r="I3" s="270" t="n"/>
    </row>
    <row r="4" ht="28" customHeight="1">
      <c r="A4" s="9" t="inlineStr">
        <is>
          <t>Company</t>
        </is>
      </c>
      <c r="B4" s="9" t="inlineStr">
        <is>
          <t>Prefill?</t>
        </is>
      </c>
      <c r="C4" s="9" t="inlineStr">
        <is>
          <t>Unfranked</t>
        </is>
      </c>
      <c r="D4" s="9" t="inlineStr">
        <is>
          <t>Franked</t>
        </is>
      </c>
      <c r="E4" s="9" t="inlineStr">
        <is>
          <t>Franking credits</t>
        </is>
      </c>
      <c r="F4" s="9" t="inlineStr">
        <is>
          <t>TFN withheld</t>
        </is>
      </c>
      <c r="G4" s="9" t="inlineStr">
        <is>
          <t>Assessable total</t>
        </is>
      </c>
      <c r="H4" s="9" t="inlineStr">
        <is>
          <t>Ref</t>
        </is>
      </c>
      <c r="I4" s="9" t="inlineStr">
        <is>
          <t>Notes</t>
        </is>
      </c>
    </row>
    <row r="5">
      <c r="A5" s="51" t="n"/>
      <c r="B5" s="51" t="n"/>
      <c r="C5" s="91" t="n"/>
      <c r="D5" s="91" t="n"/>
      <c r="E5" s="91" t="n"/>
      <c r="F5" s="91" t="n"/>
      <c r="G5" s="143">
        <f>C5+D5+E5</f>
        <v/>
      </c>
      <c r="H5" s="51" t="n"/>
      <c r="I5" s="51" t="n"/>
    </row>
    <row r="6">
      <c r="A6" s="51" t="n"/>
      <c r="B6" s="51" t="n"/>
      <c r="C6" s="91" t="n"/>
      <c r="D6" s="91" t="n"/>
      <c r="E6" s="91" t="n"/>
      <c r="F6" s="91" t="n"/>
      <c r="G6" s="143">
        <f>C6+D6+E6</f>
        <v/>
      </c>
      <c r="H6" s="51" t="n"/>
      <c r="I6" s="51" t="n"/>
    </row>
    <row r="7">
      <c r="A7" s="51" t="n"/>
      <c r="B7" s="51" t="n"/>
      <c r="C7" s="91" t="n"/>
      <c r="D7" s="91" t="n"/>
      <c r="E7" s="91" t="n"/>
      <c r="F7" s="91" t="n"/>
      <c r="G7" s="143">
        <f>C7+D7+E7</f>
        <v/>
      </c>
      <c r="H7" s="51" t="n"/>
      <c r="I7" s="51" t="n"/>
    </row>
    <row r="8">
      <c r="A8" s="51" t="n"/>
      <c r="B8" s="51" t="n"/>
      <c r="C8" s="91" t="n"/>
      <c r="D8" s="91" t="n"/>
      <c r="E8" s="91" t="n"/>
      <c r="F8" s="91" t="n"/>
      <c r="G8" s="143">
        <f>C8+D8+E8</f>
        <v/>
      </c>
      <c r="H8" s="51" t="n"/>
      <c r="I8" s="51" t="n"/>
    </row>
    <row r="9">
      <c r="A9" s="51" t="n"/>
      <c r="B9" s="51" t="n"/>
      <c r="C9" s="91" t="n"/>
      <c r="D9" s="91" t="n"/>
      <c r="E9" s="91" t="n"/>
      <c r="F9" s="91" t="n"/>
      <c r="G9" s="143">
        <f>C9+D9+E9</f>
        <v/>
      </c>
      <c r="H9" s="51" t="n"/>
      <c r="I9" s="51" t="n"/>
    </row>
    <row r="10">
      <c r="A10" s="120" t="inlineStr">
        <is>
          <t>TOTAL</t>
        </is>
      </c>
      <c r="B10" s="273" t="n"/>
      <c r="C10" s="139">
        <f>SUM(C5:C9)</f>
        <v/>
      </c>
      <c r="D10" s="139">
        <f>SUM(D5:D9)</f>
        <v/>
      </c>
      <c r="E10" s="139">
        <f>SUM(E5:E9)</f>
        <v/>
      </c>
      <c r="F10" s="139">
        <f>SUM(F5:F9)</f>
        <v/>
      </c>
      <c r="G10" s="139">
        <f>SUM(G5:G9)</f>
        <v/>
      </c>
      <c r="H10" s="273" t="n"/>
      <c r="I10" s="273" t="n"/>
    </row>
    <row r="11">
      <c r="A11" s="270" t="n"/>
      <c r="B11" s="270" t="n"/>
      <c r="C11" s="270" t="n"/>
      <c r="D11" s="270" t="n"/>
      <c r="E11" s="270" t="n"/>
      <c r="F11" s="270" t="n"/>
      <c r="G11" s="270" t="n"/>
      <c r="H11" s="270" t="n"/>
      <c r="I11" s="270" t="n"/>
    </row>
    <row r="12" ht="15.25" customHeight="1">
      <c r="A12" s="103" t="inlineStr">
        <is>
          <t>Franking credit check: credits ≈ franked × 30/70 unless base-rate-entity payer.</t>
        </is>
      </c>
    </row>
  </sheetData>
  <mergeCells count="4">
    <mergeCell ref="A1:I1"/>
    <mergeCell ref="A12:I12"/>
    <mergeCell ref="F2:I2"/>
    <mergeCell ref="A2:D2"/>
  </mergeCells>
  <pageMargins left="0.75" right="0.75" top="1" bottom="1" header="0.5" footer="0.5"/>
  <pageSetup orientation="landscape" fitToHeight="0" fitToWidth="1"/>
</worksheet>
</file>

<file path=xl/worksheets/sheet8.xml><?xml version="1.0" encoding="utf-8"?>
<worksheet xmlns="http://schemas.openxmlformats.org/spreadsheetml/2006/main">
  <sheetPr>
    <tabColor rgb="004A6FA5"/>
    <outlinePr summaryBelow="1" summaryRight="1"/>
    <pageSetUpPr fitToPage="1"/>
  </sheetPr>
  <dimension ref="A1:M12"/>
  <sheetViews>
    <sheetView showGridLines="0" tabSelected="0" workbookViewId="0">
      <pane xSplit="2" ySplit="4" topLeftCell="C5" activePane="bottomRight" state="frozen"/>
      <selection pane="topRight" activeCell="A1" sqref="A1"/>
      <selection pane="bottomLeft" activeCell="A1" sqref="A1"/>
      <selection pane="bottomRight" activeCell="A1" sqref="A1"/>
    </sheetView>
  </sheetViews>
  <sheetFormatPr baseColWidth="8" defaultRowHeight="15"/>
  <cols>
    <col width="26" customWidth="1" min="1" max="1"/>
    <col width="14" customWidth="1" min="2" max="2"/>
    <col width="14" customWidth="1" min="3" max="3"/>
    <col width="13" customWidth="1" min="4" max="4"/>
    <col width="14" customWidth="1" min="5" max="5"/>
    <col width="13" customWidth="1" min="6" max="6"/>
    <col width="15" customWidth="1" min="7" max="7"/>
    <col width="12" customWidth="1" min="8" max="8"/>
    <col width="14" customWidth="1" min="9" max="9"/>
    <col width="11" customWidth="1" min="10" max="10"/>
    <col width="14" customWidth="1" min="11" max="11"/>
    <col width="12" customWidth="1" min="12" max="12"/>
    <col width="44" customWidth="1" min="13" max="13"/>
  </cols>
  <sheetData>
    <row r="1" ht="24" customHeight="1">
      <c r="A1" s="81" t="inlineStr">
        <is>
          <t>13  ·  Partnership &amp; trust distributions</t>
        </is>
      </c>
      <c r="B1" s="65" t="n"/>
      <c r="C1" s="65" t="n"/>
      <c r="D1" s="65" t="n"/>
      <c r="E1" s="65" t="n"/>
      <c r="F1" s="65" t="n"/>
      <c r="G1" s="65" t="n"/>
      <c r="H1" s="65" t="n"/>
      <c r="I1" s="65" t="n"/>
      <c r="J1" s="65" t="n"/>
      <c r="K1" s="65" t="n"/>
      <c r="L1" s="65" t="n"/>
      <c r="M1" s="65" t="n"/>
    </row>
    <row r="2">
      <c r="A2" s="111">
        <f>'00 Index'!$C$3&amp;"    ·    FY "&amp;'00 Index'!$C$4</f>
        <v/>
      </c>
      <c r="E2" s="115" t="inlineStr">
        <is>
          <t>ATO item(s):</t>
        </is>
      </c>
      <c r="F2" s="113" t="inlineStr">
        <is>
          <t>13 · 18 · 20</t>
        </is>
      </c>
    </row>
    <row r="3" ht="6" customHeight="1">
      <c r="A3" s="270" t="n"/>
      <c r="B3" s="270" t="n"/>
      <c r="C3" s="270" t="n"/>
      <c r="D3" s="270" t="n"/>
      <c r="E3" s="270" t="n"/>
      <c r="F3" s="270" t="n"/>
      <c r="G3" s="270" t="n"/>
      <c r="H3" s="270" t="n"/>
      <c r="I3" s="270" t="n"/>
      <c r="J3" s="270" t="n"/>
      <c r="K3" s="270" t="n"/>
      <c r="L3" s="270" t="n"/>
      <c r="M3" s="270" t="n"/>
    </row>
    <row r="4" ht="40.75" customHeight="1">
      <c r="A4" s="9" t="inlineStr">
        <is>
          <t>Partnership / trust / fund</t>
        </is>
      </c>
      <c r="B4" s="9" t="inlineStr">
        <is>
          <t>Partnership dist</t>
        </is>
      </c>
      <c r="C4" s="9" t="inlineStr">
        <is>
          <t>Trust — non-PP</t>
        </is>
      </c>
      <c r="D4" s="9" t="inlineStr">
        <is>
          <t>Franked dist</t>
        </is>
      </c>
      <c r="E4" s="9" t="inlineStr">
        <is>
          <t>Franking credits</t>
        </is>
      </c>
      <c r="F4" s="9" t="inlineStr">
        <is>
          <t>Deductions −</t>
        </is>
      </c>
      <c r="G4" s="9" t="inlineStr">
        <is>
          <t>CG — discount, net</t>
        </is>
      </c>
      <c r="H4" s="9" t="inlineStr">
        <is>
          <t>CG — other</t>
        </is>
      </c>
      <c r="I4" s="9" t="inlineStr">
        <is>
          <t>Foreign income</t>
        </is>
      </c>
      <c r="J4" s="9" t="inlineStr">
        <is>
          <t>FITO</t>
        </is>
      </c>
      <c r="K4" s="9" t="inlineStr">
        <is>
          <t>Item 13 assessable</t>
        </is>
      </c>
      <c r="L4" s="9" t="inlineStr">
        <is>
          <t>Ref</t>
        </is>
      </c>
      <c r="M4" s="9" t="inlineStr">
        <is>
          <t>Notes</t>
        </is>
      </c>
    </row>
    <row r="5">
      <c r="A5" s="51" t="n"/>
      <c r="B5" s="91" t="n"/>
      <c r="C5" s="91" t="n"/>
      <c r="D5" s="91" t="n"/>
      <c r="E5" s="91" t="n"/>
      <c r="F5" s="91" t="n"/>
      <c r="G5" s="91" t="n"/>
      <c r="H5" s="91" t="n"/>
      <c r="I5" s="91" t="n"/>
      <c r="J5" s="91" t="n"/>
      <c r="K5" s="143">
        <f>B5+C5+D5+E5-F5</f>
        <v/>
      </c>
      <c r="L5" s="51" t="n"/>
      <c r="M5" s="51" t="n"/>
    </row>
    <row r="6">
      <c r="A6" s="51" t="n"/>
      <c r="B6" s="91" t="n"/>
      <c r="C6" s="91" t="n"/>
      <c r="D6" s="91" t="n"/>
      <c r="E6" s="91" t="n"/>
      <c r="F6" s="91" t="n"/>
      <c r="G6" s="91" t="n"/>
      <c r="H6" s="91" t="n"/>
      <c r="I6" s="91" t="n"/>
      <c r="J6" s="91" t="n"/>
      <c r="K6" s="143">
        <f>B6+C6+D6+E6-F6</f>
        <v/>
      </c>
      <c r="L6" s="51" t="n"/>
      <c r="M6" s="51" t="n"/>
    </row>
    <row r="7">
      <c r="A7" s="51" t="n"/>
      <c r="B7" s="91" t="n"/>
      <c r="C7" s="91" t="n"/>
      <c r="D7" s="91" t="n"/>
      <c r="E7" s="91" t="n"/>
      <c r="F7" s="91" t="n"/>
      <c r="G7" s="91" t="n"/>
      <c r="H7" s="91" t="n"/>
      <c r="I7" s="91" t="n"/>
      <c r="J7" s="91" t="n"/>
      <c r="K7" s="143">
        <f>B7+C7+D7+E7-F7</f>
        <v/>
      </c>
      <c r="L7" s="51" t="n"/>
      <c r="M7" s="51" t="n"/>
    </row>
    <row r="8">
      <c r="A8" s="51" t="n"/>
      <c r="B8" s="91" t="n"/>
      <c r="C8" s="91" t="n"/>
      <c r="D8" s="91" t="n"/>
      <c r="E8" s="91" t="n"/>
      <c r="F8" s="91" t="n"/>
      <c r="G8" s="91" t="n"/>
      <c r="H8" s="91" t="n"/>
      <c r="I8" s="91" t="n"/>
      <c r="J8" s="91" t="n"/>
      <c r="K8" s="143">
        <f>B8+C8+D8+E8-F8</f>
        <v/>
      </c>
      <c r="L8" s="51" t="n"/>
      <c r="M8" s="51" t="n"/>
    </row>
    <row r="9">
      <c r="A9" s="120" t="inlineStr">
        <is>
          <t>TOTAL</t>
        </is>
      </c>
      <c r="B9" s="139">
        <f>SUM(B5:B8)</f>
        <v/>
      </c>
      <c r="C9" s="139">
        <f>SUM(C5:C8)</f>
        <v/>
      </c>
      <c r="D9" s="139">
        <f>SUM(D5:D8)</f>
        <v/>
      </c>
      <c r="E9" s="139">
        <f>SUM(E5:E8)</f>
        <v/>
      </c>
      <c r="F9" s="139">
        <f>SUM(F5:F8)</f>
        <v/>
      </c>
      <c r="G9" s="139">
        <f>SUM(G5:G8)</f>
        <v/>
      </c>
      <c r="H9" s="139">
        <f>SUM(H5:H8)</f>
        <v/>
      </c>
      <c r="I9" s="139">
        <f>SUM(I5:I8)</f>
        <v/>
      </c>
      <c r="J9" s="139">
        <f>SUM(J5:J8)</f>
        <v/>
      </c>
      <c r="K9" s="139">
        <f>SUM(K5:K8)</f>
        <v/>
      </c>
      <c r="L9" s="273" t="n"/>
      <c r="M9" s="273" t="n"/>
    </row>
    <row r="10">
      <c r="A10" s="270" t="n"/>
      <c r="B10" s="270" t="n"/>
      <c r="C10" s="270" t="n"/>
      <c r="D10" s="270" t="n"/>
      <c r="E10" s="270" t="n"/>
      <c r="F10" s="270" t="n"/>
      <c r="G10" s="270" t="n"/>
      <c r="H10" s="270" t="n"/>
      <c r="I10" s="270" t="n"/>
      <c r="J10" s="270" t="n"/>
      <c r="K10" s="270" t="n"/>
      <c r="L10" s="270" t="n"/>
      <c r="M10" s="270" t="n"/>
    </row>
    <row r="11" ht="15.25" customHeight="1">
      <c r="A11" s="103" t="inlineStr">
        <is>
          <t>CG columns flow to 18 · foreign income &amp; FITO flow to TS — per the AMMA / distribution statement.</t>
        </is>
      </c>
    </row>
    <row r="12" ht="28" customHeight="1">
      <c r="A12" s="103" t="inlineStr">
        <is>
          <t>Primary production amounts (13 N/L/I/X) and shares of credits (13 P/R/M/S/A/B — ABN-not-quoted, TFN withheld, closely held trust, tax paid by trustee, foreign resident withholding, NRAS): rare — record in Notes + TS credits and raise a review point.</t>
        </is>
      </c>
    </row>
  </sheetData>
  <mergeCells count="5">
    <mergeCell ref="F2:M2"/>
    <mergeCell ref="A1:M1"/>
    <mergeCell ref="A12:M12"/>
    <mergeCell ref="A2:D2"/>
    <mergeCell ref="A11:M11"/>
  </mergeCells>
  <pageMargins left="0.75" right="0.75" top="1" bottom="1" header="0.5" footer="0.5"/>
  <pageSetup orientation="landscape" fitToHeight="0" fitToWidth="1"/>
</worksheet>
</file>

<file path=xl/worksheets/sheet9.xml><?xml version="1.0" encoding="utf-8"?>
<worksheet xmlns="http://schemas.openxmlformats.org/spreadsheetml/2006/main">
  <sheetPr>
    <tabColor rgb="004A6FA5"/>
    <outlinePr summaryBelow="1" summaryRight="1"/>
    <pageSetUpPr fitToPage="1"/>
  </sheetPr>
  <dimension ref="A1:F66"/>
  <sheetViews>
    <sheetView showGridLines="0" tabSelected="0" workbookViewId="0">
      <pane ySplit="4" topLeftCell="A5" activePane="bottomLeft" state="frozen"/>
      <selection pane="bottomLeft" activeCell="A1" sqref="A1"/>
    </sheetView>
  </sheetViews>
  <sheetFormatPr baseColWidth="8" defaultRowHeight="15"/>
  <cols>
    <col width="56" customWidth="1" min="1" max="1"/>
    <col width="13" customWidth="1" min="2" max="2"/>
    <col width="26" customWidth="1" min="3" max="3"/>
    <col width="16" customWidth="1" min="4" max="4"/>
    <col width="22" customWidth="1" min="5" max="5"/>
    <col width="4" customWidth="1" min="6" max="6"/>
  </cols>
  <sheetData>
    <row r="1" ht="24" customHeight="1">
      <c r="A1" s="81" t="inlineStr">
        <is>
          <t>15  ·  Business income — sole trader schedule</t>
        </is>
      </c>
      <c r="B1" s="65" t="n"/>
      <c r="C1" s="65" t="n"/>
      <c r="D1" s="65" t="n"/>
      <c r="E1" s="65" t="n"/>
      <c r="F1" s="65" t="n"/>
    </row>
    <row r="2">
      <c r="A2" s="111">
        <f>'00 Index'!$C$3&amp;"    ·    FY "&amp;'00 Index'!$C$4</f>
        <v/>
      </c>
      <c r="E2" s="115" t="inlineStr">
        <is>
          <t>ATO item(s):</t>
        </is>
      </c>
      <c r="F2" s="116" t="inlineStr">
        <is>
          <t>15 · P8</t>
        </is>
      </c>
    </row>
    <row r="3" ht="6" customHeight="1">
      <c r="A3" s="270" t="n"/>
      <c r="B3" s="270" t="n"/>
      <c r="C3" s="270" t="n"/>
      <c r="D3" s="270" t="n"/>
      <c r="E3" s="270" t="n"/>
      <c r="F3" s="270" t="n"/>
    </row>
    <row r="4" ht="26" customHeight="1">
      <c r="A4" s="9" t="inlineStr">
        <is>
          <t>Item</t>
        </is>
      </c>
      <c r="B4" s="9" t="inlineStr">
        <is>
          <t>Current year</t>
        </is>
      </c>
      <c r="C4" s="9" t="inlineStr">
        <is>
          <t>Prior year</t>
        </is>
      </c>
      <c r="D4" s="9" t="inlineStr">
        <is>
          <t>Ref</t>
        </is>
      </c>
      <c r="E4" s="9" t="inlineStr">
        <is>
          <t>Notes</t>
        </is>
      </c>
      <c r="F4" s="50" t="inlineStr"/>
    </row>
    <row r="5">
      <c r="A5" s="132" t="inlineStr">
        <is>
          <t>Gross sales / fees (incl amounts where ABN not quoted)</t>
        </is>
      </c>
      <c r="B5" s="91" t="n"/>
      <c r="C5" s="91" t="n"/>
      <c r="D5" s="51" t="n"/>
      <c r="E5" s="51" t="n"/>
      <c r="F5" s="270" t="n"/>
    </row>
    <row r="6">
      <c r="A6" s="132" t="inlineStr">
        <is>
          <t>Assessable government payments</t>
        </is>
      </c>
      <c r="B6" s="91" t="n"/>
      <c r="C6" s="91" t="n"/>
      <c r="D6" s="51" t="n"/>
      <c r="E6" s="51" t="n"/>
      <c r="F6" s="270" t="n"/>
    </row>
    <row r="7">
      <c r="A7" s="132" t="inlineStr">
        <is>
          <t>Other business income</t>
        </is>
      </c>
      <c r="B7" s="91" t="n"/>
      <c r="C7" s="91" t="n"/>
      <c r="D7" s="51" t="n"/>
      <c r="E7" s="51" t="n"/>
      <c r="F7" s="270" t="n"/>
    </row>
    <row r="8">
      <c r="A8" s="120" t="inlineStr">
        <is>
          <t>TOTAL BUSINESS INCOME</t>
        </is>
      </c>
      <c r="B8" s="139">
        <f>SUM(B5:B7)</f>
        <v/>
      </c>
      <c r="C8" s="139">
        <f>SUM(C5:C7)</f>
        <v/>
      </c>
      <c r="D8" s="273" t="n"/>
      <c r="E8" s="273" t="n"/>
      <c r="F8" s="270" t="n"/>
    </row>
    <row r="9">
      <c r="A9" s="270" t="n"/>
      <c r="B9" s="270" t="n"/>
      <c r="C9" s="270" t="n"/>
      <c r="D9" s="270" t="n"/>
      <c r="E9" s="270" t="n"/>
      <c r="F9" s="270" t="n"/>
    </row>
    <row r="10" ht="15" customHeight="1">
      <c r="A10" s="137" t="inlineStr">
        <is>
          <t>Expenses (Business &amp; Professional Items categories)</t>
        </is>
      </c>
      <c r="B10" s="68" t="n"/>
      <c r="C10" s="68" t="n"/>
      <c r="D10" s="68" t="n"/>
      <c r="E10" s="68" t="n"/>
      <c r="F10" s="69" t="n"/>
    </row>
    <row r="11">
      <c r="A11" s="132" t="inlineStr">
        <is>
          <t>Cost of sales (opening stock + purchases − closing stock)</t>
        </is>
      </c>
      <c r="B11" s="91" t="n"/>
      <c r="C11" s="91" t="n"/>
      <c r="D11" s="51" t="n"/>
      <c r="E11" s="51" t="n"/>
      <c r="F11" s="270" t="n"/>
    </row>
    <row r="12">
      <c r="A12" s="132" t="inlineStr">
        <is>
          <t>Contractor &amp; subcontractor payments</t>
        </is>
      </c>
      <c r="B12" s="91" t="n"/>
      <c r="C12" s="91" t="n"/>
      <c r="D12" s="51" t="n"/>
      <c r="E12" s="51" t="n"/>
      <c r="F12" s="270" t="n"/>
    </row>
    <row r="13">
      <c r="A13" s="132" t="inlineStr">
        <is>
          <t>Superannuation contributions</t>
        </is>
      </c>
      <c r="B13" s="91" t="n"/>
      <c r="C13" s="91" t="n"/>
      <c r="D13" s="51" t="n"/>
      <c r="E13" s="51" t="n"/>
      <c r="F13" s="270" t="n"/>
    </row>
    <row r="14">
      <c r="A14" s="132" t="inlineStr">
        <is>
          <t>Bad debts</t>
        </is>
      </c>
      <c r="B14" s="91" t="n"/>
      <c r="C14" s="91" t="n"/>
      <c r="D14" s="51" t="n"/>
      <c r="E14" s="51" t="n"/>
      <c r="F14" s="270" t="n"/>
    </row>
    <row r="15">
      <c r="A15" s="132" t="inlineStr">
        <is>
          <t>Lease expenses</t>
        </is>
      </c>
      <c r="B15" s="91" t="n"/>
      <c r="C15" s="91" t="n"/>
      <c r="D15" s="51" t="n"/>
      <c r="E15" s="51" t="n"/>
      <c r="F15" s="270" t="n"/>
    </row>
    <row r="16">
      <c r="A16" s="132" t="inlineStr">
        <is>
          <t>Rent</t>
        </is>
      </c>
      <c r="B16" s="91" t="n"/>
      <c r="C16" s="91" t="n"/>
      <c r="D16" s="51" t="n"/>
      <c r="E16" s="51" t="n"/>
      <c r="F16" s="270" t="n"/>
    </row>
    <row r="17">
      <c r="A17" s="132" t="inlineStr">
        <is>
          <t>Interest</t>
        </is>
      </c>
      <c r="B17" s="91" t="n"/>
      <c r="C17" s="91" t="n"/>
      <c r="D17" s="51" t="n"/>
      <c r="E17" s="51" t="n"/>
      <c r="F17" s="270" t="n"/>
    </row>
    <row r="18">
      <c r="A18" s="132" t="inlineStr">
        <is>
          <t>Depreciation</t>
        </is>
      </c>
      <c r="B18" s="91" t="n"/>
      <c r="C18" s="91" t="n"/>
      <c r="D18" s="51" t="n"/>
      <c r="E18" s="51" t="n"/>
      <c r="F18" s="270" t="n"/>
    </row>
    <row r="19">
      <c r="A19" s="132" t="inlineStr">
        <is>
          <t>Motor vehicle expenses</t>
        </is>
      </c>
      <c r="B19" s="91" t="n"/>
      <c r="C19" s="91" t="n"/>
      <c r="D19" s="51" t="n"/>
      <c r="E19" s="51" t="n"/>
      <c r="F19" s="270" t="n"/>
    </row>
    <row r="20">
      <c r="A20" s="132" t="inlineStr">
        <is>
          <t>Repairs &amp; maintenance</t>
        </is>
      </c>
      <c r="B20" s="91" t="n"/>
      <c r="C20" s="91" t="n"/>
      <c r="D20" s="51" t="n"/>
      <c r="E20" s="51" t="n"/>
      <c r="F20" s="270" t="n"/>
    </row>
    <row r="21">
      <c r="A21" s="132" t="inlineStr">
        <is>
          <t>Home office, phone &amp; internet</t>
        </is>
      </c>
      <c r="B21" s="91" t="n"/>
      <c r="C21" s="91" t="n"/>
      <c r="D21" s="51" t="n"/>
      <c r="E21" s="51" t="n"/>
      <c r="F21" s="270" t="n"/>
    </row>
    <row r="22">
      <c r="A22" s="132" t="inlineStr">
        <is>
          <t>All other expenses</t>
        </is>
      </c>
      <c r="B22" s="91" t="n"/>
      <c r="C22" s="91" t="n"/>
      <c r="D22" s="51" t="n"/>
      <c r="E22" s="51" t="n"/>
      <c r="F22" s="270" t="n"/>
    </row>
    <row r="23">
      <c r="A23" s="120" t="inlineStr">
        <is>
          <t>TOTAL EXPENSES</t>
        </is>
      </c>
      <c r="B23" s="139">
        <f>SUM(B11:B22)</f>
        <v/>
      </c>
      <c r="C23" s="139">
        <f>SUM(C11:C22)</f>
        <v/>
      </c>
      <c r="D23" s="273" t="n"/>
      <c r="E23" s="273" t="n"/>
      <c r="F23" s="270" t="n"/>
    </row>
    <row r="24">
      <c r="A24" s="273" t="n"/>
      <c r="B24" s="273" t="n"/>
      <c r="C24" s="273" t="n"/>
      <c r="D24" s="273" t="n"/>
      <c r="E24" s="273" t="n"/>
      <c r="F24" s="270" t="n"/>
    </row>
    <row r="25">
      <c r="A25" s="120" t="inlineStr">
        <is>
          <t>NET BUSINESS INCOME / (LOSS) — Item 15</t>
        </is>
      </c>
      <c r="B25" s="146">
        <f>B8-B23</f>
        <v/>
      </c>
      <c r="C25" s="146">
        <f>C8-C23</f>
        <v/>
      </c>
      <c r="D25" s="273" t="n"/>
      <c r="E25" s="273" t="n"/>
      <c r="F25" s="270" t="n"/>
    </row>
    <row r="26">
      <c r="A26" s="270" t="n"/>
      <c r="B26" s="270" t="n"/>
      <c r="C26" s="270" t="n"/>
      <c r="D26" s="270" t="n"/>
      <c r="E26" s="270" t="n"/>
      <c r="F26" s="270" t="n"/>
    </row>
    <row r="27" ht="40.75" customHeight="1">
      <c r="A27" s="103" t="inlineStr">
        <is>
          <t>Item 15 requires the Business &amp; Professional Items schedule (P1–P19: ABN, business name/address, PSI questions, depreciation detail). A loss triggers the non-commercial loss tests (item 16). Small business income tax offset is ATO-calculated from net small business income.</t>
        </is>
      </c>
    </row>
    <row r="28">
      <c r="A28" s="270" t="n"/>
      <c r="B28" s="270" t="n"/>
      <c r="C28" s="270" t="n"/>
      <c r="D28" s="270" t="n"/>
      <c r="E28" s="270" t="n"/>
      <c r="F28" s="270" t="n"/>
    </row>
    <row r="29" ht="15" customHeight="1">
      <c r="A29" s="147" t="inlineStr">
        <is>
          <t>SUPPORTING BLOCKS  ·  the documents behind a line, or the inputs behind a figure this paper worked out</t>
        </is>
      </c>
    </row>
    <row r="30">
      <c r="A30" s="290" t="n"/>
      <c r="B30" s="290" t="inlineStr">
        <is>
          <t>S1</t>
        </is>
      </c>
      <c r="C30" s="290" t="n"/>
      <c r="D30" s="291" t="n"/>
      <c r="E30" s="290" t="n"/>
      <c r="F30" s="270" t="n"/>
    </row>
    <row r="31">
      <c r="A31" s="57" t="n"/>
      <c r="B31" s="91" t="n"/>
      <c r="C31" s="51" t="n"/>
      <c r="D31" s="270" t="n"/>
      <c r="E31" s="273" t="n"/>
      <c r="F31" s="270" t="n"/>
    </row>
    <row r="32">
      <c r="A32" s="57" t="n"/>
      <c r="B32" s="91" t="n"/>
      <c r="C32" s="51" t="n"/>
      <c r="D32" s="270" t="n"/>
      <c r="E32" s="273" t="n"/>
      <c r="F32" s="270" t="n"/>
    </row>
    <row r="33">
      <c r="A33" s="57" t="n"/>
      <c r="B33" s="91" t="n"/>
      <c r="C33" s="51" t="n"/>
      <c r="D33" s="270" t="n"/>
      <c r="E33" s="273" t="n"/>
      <c r="F33" s="270" t="n"/>
    </row>
    <row r="34">
      <c r="A34" s="57" t="n"/>
      <c r="B34" s="91" t="n"/>
      <c r="C34" s="51" t="n"/>
      <c r="D34" s="270" t="n"/>
      <c r="E34" s="273" t="n"/>
      <c r="F34" s="270" t="n"/>
    </row>
    <row r="35">
      <c r="A35" s="57" t="n"/>
      <c r="B35" s="91" t="n"/>
      <c r="C35" s="51" t="n"/>
      <c r="D35" s="270" t="n"/>
      <c r="E35" s="273" t="n"/>
      <c r="F35" s="270" t="n"/>
    </row>
    <row r="36">
      <c r="A36" s="57" t="n"/>
      <c r="B36" s="91" t="n"/>
      <c r="C36" s="51" t="n"/>
      <c r="D36" s="270" t="n"/>
      <c r="E36" s="273" t="n"/>
      <c r="F36" s="270" t="n"/>
    </row>
    <row r="37">
      <c r="A37" s="149" t="inlineStr">
        <is>
          <t>Total</t>
        </is>
      </c>
      <c r="B37" s="292">
        <f>SUM(B31:B36)</f>
        <v/>
      </c>
      <c r="C37" s="293" t="n"/>
      <c r="D37" s="270" t="n"/>
      <c r="E37" s="51" t="n"/>
      <c r="F37" s="270" t="n"/>
    </row>
    <row r="38">
      <c r="A38" s="270" t="n"/>
      <c r="B38" s="270" t="n"/>
      <c r="C38" s="270" t="n"/>
      <c r="D38" s="270" t="n"/>
      <c r="E38" s="270" t="n"/>
      <c r="F38" s="270" t="n"/>
    </row>
    <row r="39">
      <c r="A39" s="290" t="n"/>
      <c r="B39" s="290" t="inlineStr">
        <is>
          <t>S2</t>
        </is>
      </c>
      <c r="C39" s="290" t="n"/>
      <c r="D39" s="291" t="n"/>
      <c r="E39" s="290" t="n"/>
      <c r="F39" s="270" t="n"/>
    </row>
    <row r="40">
      <c r="A40" s="57" t="n"/>
      <c r="B40" s="91" t="n"/>
      <c r="C40" s="51" t="n"/>
      <c r="D40" s="270" t="n"/>
      <c r="E40" s="273" t="n"/>
      <c r="F40" s="270" t="n"/>
    </row>
    <row r="41">
      <c r="A41" s="57" t="n"/>
      <c r="B41" s="91" t="n"/>
      <c r="C41" s="51" t="n"/>
      <c r="D41" s="270" t="n"/>
      <c r="E41" s="273" t="n"/>
      <c r="F41" s="270" t="n"/>
    </row>
    <row r="42">
      <c r="A42" s="57" t="n"/>
      <c r="B42" s="91" t="n"/>
      <c r="C42" s="51" t="n"/>
      <c r="D42" s="270" t="n"/>
      <c r="E42" s="273" t="n"/>
      <c r="F42" s="270" t="n"/>
    </row>
    <row r="43">
      <c r="A43" s="57" t="n"/>
      <c r="B43" s="91" t="n"/>
      <c r="C43" s="51" t="n"/>
      <c r="D43" s="270" t="n"/>
      <c r="E43" s="273" t="n"/>
      <c r="F43" s="270" t="n"/>
    </row>
    <row r="44">
      <c r="A44" s="57" t="n"/>
      <c r="B44" s="91" t="n"/>
      <c r="C44" s="51" t="n"/>
      <c r="D44" s="270" t="n"/>
      <c r="E44" s="273" t="n"/>
      <c r="F44" s="270" t="n"/>
    </row>
    <row r="45">
      <c r="A45" s="57" t="n"/>
      <c r="B45" s="91" t="n"/>
      <c r="C45" s="51" t="n"/>
      <c r="D45" s="270" t="n"/>
      <c r="E45" s="273" t="n"/>
      <c r="F45" s="270" t="n"/>
    </row>
    <row r="46">
      <c r="A46" s="149" t="inlineStr">
        <is>
          <t>Total</t>
        </is>
      </c>
      <c r="B46" s="292">
        <f>SUM(B40:B45)</f>
        <v/>
      </c>
      <c r="C46" s="293" t="n"/>
      <c r="D46" s="270" t="n"/>
      <c r="E46" s="51" t="n"/>
      <c r="F46" s="270" t="n"/>
    </row>
    <row r="47">
      <c r="A47" s="270" t="n"/>
      <c r="B47" s="270" t="n"/>
      <c r="C47" s="270" t="n"/>
      <c r="D47" s="270" t="n"/>
      <c r="E47" s="270" t="n"/>
      <c r="F47" s="270" t="n"/>
    </row>
    <row r="48">
      <c r="A48" s="290" t="n"/>
      <c r="B48" s="290" t="inlineStr">
        <is>
          <t>S3</t>
        </is>
      </c>
      <c r="C48" s="290" t="n"/>
      <c r="D48" s="291" t="n"/>
      <c r="E48" s="290" t="n"/>
      <c r="F48" s="270" t="n"/>
    </row>
    <row r="49">
      <c r="A49" s="57" t="n"/>
      <c r="B49" s="91" t="n"/>
      <c r="C49" s="51" t="n"/>
      <c r="D49" s="270" t="n"/>
      <c r="E49" s="273" t="n"/>
      <c r="F49" s="270" t="n"/>
    </row>
    <row r="50">
      <c r="A50" s="57" t="n"/>
      <c r="B50" s="91" t="n"/>
      <c r="C50" s="51" t="n"/>
      <c r="D50" s="270" t="n"/>
      <c r="E50" s="273" t="n"/>
      <c r="F50" s="270" t="n"/>
    </row>
    <row r="51">
      <c r="A51" s="57" t="n"/>
      <c r="B51" s="91" t="n"/>
      <c r="C51" s="51" t="n"/>
      <c r="D51" s="270" t="n"/>
      <c r="E51" s="273" t="n"/>
      <c r="F51" s="270" t="n"/>
    </row>
    <row r="52">
      <c r="A52" s="57" t="n"/>
      <c r="B52" s="91" t="n"/>
      <c r="C52" s="51" t="n"/>
      <c r="D52" s="270" t="n"/>
      <c r="E52" s="273" t="n"/>
      <c r="F52" s="270" t="n"/>
    </row>
    <row r="53">
      <c r="A53" s="57" t="n"/>
      <c r="B53" s="91" t="n"/>
      <c r="C53" s="51" t="n"/>
      <c r="D53" s="270" t="n"/>
      <c r="E53" s="273" t="n"/>
      <c r="F53" s="270" t="n"/>
    </row>
    <row r="54">
      <c r="A54" s="57" t="n"/>
      <c r="B54" s="91" t="n"/>
      <c r="C54" s="51" t="n"/>
      <c r="D54" s="270" t="n"/>
      <c r="E54" s="273" t="n"/>
      <c r="F54" s="270" t="n"/>
    </row>
    <row r="55">
      <c r="A55" s="149" t="inlineStr">
        <is>
          <t>Total</t>
        </is>
      </c>
      <c r="B55" s="292">
        <f>SUM(B49:B54)</f>
        <v/>
      </c>
      <c r="C55" s="293" t="n"/>
      <c r="D55" s="270" t="n"/>
      <c r="E55" s="51" t="n"/>
      <c r="F55" s="270" t="n"/>
    </row>
    <row r="56">
      <c r="A56" s="270" t="n"/>
      <c r="B56" s="270" t="n"/>
      <c r="C56" s="270" t="n"/>
      <c r="D56" s="270" t="n"/>
      <c r="E56" s="270" t="n"/>
      <c r="F56" s="270" t="n"/>
    </row>
    <row r="57">
      <c r="A57" s="290" t="n"/>
      <c r="B57" s="290" t="inlineStr">
        <is>
          <t>S4</t>
        </is>
      </c>
      <c r="C57" s="290" t="n"/>
      <c r="D57" s="291" t="n"/>
      <c r="E57" s="290" t="n"/>
      <c r="F57" s="270" t="n"/>
    </row>
    <row r="58">
      <c r="A58" s="57" t="n"/>
      <c r="B58" s="91" t="n"/>
      <c r="C58" s="51" t="n"/>
      <c r="D58" s="270" t="n"/>
      <c r="E58" s="273" t="n"/>
      <c r="F58" s="270" t="n"/>
    </row>
    <row r="59">
      <c r="A59" s="57" t="n"/>
      <c r="B59" s="91" t="n"/>
      <c r="C59" s="51" t="n"/>
      <c r="D59" s="270" t="n"/>
      <c r="E59" s="273" t="n"/>
      <c r="F59" s="270" t="n"/>
    </row>
    <row r="60">
      <c r="A60" s="57" t="n"/>
      <c r="B60" s="91" t="n"/>
      <c r="C60" s="51" t="n"/>
      <c r="D60" s="270" t="n"/>
      <c r="E60" s="273" t="n"/>
      <c r="F60" s="270" t="n"/>
    </row>
    <row r="61">
      <c r="A61" s="57" t="n"/>
      <c r="B61" s="91" t="n"/>
      <c r="C61" s="51" t="n"/>
      <c r="D61" s="270" t="n"/>
      <c r="E61" s="273" t="n"/>
      <c r="F61" s="270" t="n"/>
    </row>
    <row r="62">
      <c r="A62" s="57" t="n"/>
      <c r="B62" s="91" t="n"/>
      <c r="C62" s="51" t="n"/>
      <c r="D62" s="270" t="n"/>
      <c r="E62" s="273" t="n"/>
      <c r="F62" s="270" t="n"/>
    </row>
    <row r="63">
      <c r="A63" s="57" t="n"/>
      <c r="B63" s="91" t="n"/>
      <c r="C63" s="51" t="n"/>
      <c r="D63" s="270" t="n"/>
      <c r="E63" s="273" t="n"/>
      <c r="F63" s="270" t="n"/>
    </row>
    <row r="64">
      <c r="A64" s="149" t="inlineStr">
        <is>
          <t>Total</t>
        </is>
      </c>
      <c r="B64" s="292">
        <f>SUM(B58:B63)</f>
        <v/>
      </c>
      <c r="C64" s="293" t="n"/>
      <c r="D64" s="270" t="n"/>
      <c r="E64" s="51" t="n"/>
      <c r="F64" s="270" t="n"/>
    </row>
    <row r="65">
      <c r="A65" s="270" t="n"/>
      <c r="B65" s="270" t="n"/>
      <c r="C65" s="270" t="n"/>
      <c r="D65" s="270" t="n"/>
      <c r="E65" s="270" t="n"/>
      <c r="F65" s="270" t="n"/>
    </row>
    <row r="66" ht="28" customHeight="1">
      <c r="A66" s="103" t="inlineStr">
        <is>
          <t>Unused blocks and unused document rows fold away on the delivered file (scripts/fold_empty_rows.py); a block a schedule line links to always stays visible.</t>
        </is>
      </c>
    </row>
  </sheetData>
  <mergeCells count="6">
    <mergeCell ref="A10:F10"/>
    <mergeCell ref="A66:F66"/>
    <mergeCell ref="A1:F1"/>
    <mergeCell ref="A27:F27"/>
    <mergeCell ref="A2:D2"/>
    <mergeCell ref="A29:F29"/>
  </mergeCells>
  <pageMargins left="0.75" right="0.75" top="1" bottom="1" header="0.5" footer="0.5"/>
  <pageSetup orientation="landscape" fitToHeight="0" fitToWidth="1"/>
</worksheet>
</file>

<file path=xl/worksheets/sheet10.xml><?xml version="1.0" encoding="utf-8"?>
<worksheet xmlns="http://schemas.openxmlformats.org/spreadsheetml/2006/main">
  <sheetPr>
    <tabColor rgb="003E8E7E"/>
    <outlinePr summaryBelow="1" summaryRight="1"/>
    <pageSetUpPr fitToPage="1"/>
  </sheetPr>
  <dimension ref="A1:O80"/>
  <sheetViews>
    <sheetView showGridLines="0" tabSelected="0" workbookViewId="0">
      <pane ySplit="4" topLeftCell="A5" activePane="bottomLeft" state="frozen"/>
      <selection pane="bottomLeft" activeCell="A1" sqref="A1"/>
    </sheetView>
  </sheetViews>
  <sheetFormatPr baseColWidth="8" defaultRowHeight="15"/>
  <cols>
    <col width="62" customWidth="1" min="1" max="1"/>
    <col width="11" customWidth="1" min="2" max="2"/>
    <col width="11" customWidth="1" min="3" max="3"/>
    <col width="12" customWidth="1" min="4" max="4"/>
    <col width="12" customWidth="1" min="5" max="5"/>
    <col width="14" customWidth="1" min="6" max="6"/>
    <col width="11" customWidth="1" min="7" max="7"/>
    <col width="15" customWidth="1" min="8" max="8"/>
    <col width="12" customWidth="1" min="9" max="9"/>
    <col width="11" customWidth="1" min="10" max="10"/>
    <col width="11" customWidth="1" min="11" max="11"/>
    <col width="12" customWidth="1" min="12" max="12"/>
    <col width="11" customWidth="1" min="13" max="13"/>
    <col width="15" customWidth="1" min="14" max="14"/>
    <col width="13" customWidth="1" min="15" max="15"/>
  </cols>
  <sheetData>
    <row r="1" ht="24" customHeight="1">
      <c r="A1" s="81" t="inlineStr">
        <is>
          <t>18a  ·  CGT events — real property (land, buildings, strata units)</t>
        </is>
      </c>
      <c r="B1" s="65" t="n"/>
      <c r="C1" s="65" t="n"/>
      <c r="D1" s="65" t="n"/>
      <c r="E1" s="65" t="n"/>
      <c r="F1" s="65" t="n"/>
      <c r="G1" s="65" t="n"/>
      <c r="H1" s="65" t="n"/>
      <c r="I1" s="65" t="n"/>
      <c r="J1" s="65" t="n"/>
      <c r="K1" s="65" t="n"/>
      <c r="L1" s="65" t="n"/>
      <c r="M1" s="65" t="n"/>
      <c r="N1" s="65" t="n"/>
      <c r="O1" s="65" t="n"/>
    </row>
    <row r="2">
      <c r="A2" s="111">
        <f>'00 Index'!$C$3&amp;"    ·    FY "&amp;'00 Index'!$C$4</f>
        <v/>
      </c>
      <c r="D2" s="112" t="inlineStr">
        <is>
          <t>ATO item(s):</t>
        </is>
      </c>
      <c r="F2" s="113" t="inlineStr">
        <is>
          <t>18</t>
        </is>
      </c>
    </row>
    <row r="3" ht="6" customHeight="1">
      <c r="A3" s="270" t="n"/>
      <c r="B3" s="270" t="n"/>
      <c r="C3" s="270" t="n"/>
      <c r="D3" s="270" t="n"/>
      <c r="E3" s="270" t="n"/>
      <c r="F3" s="270" t="n"/>
      <c r="G3" s="270" t="n"/>
      <c r="H3" s="270" t="n"/>
      <c r="I3" s="270" t="n"/>
      <c r="J3" s="270" t="n"/>
      <c r="K3" s="270" t="n"/>
    </row>
    <row r="4" ht="28" customHeight="1">
      <c r="A4" s="9" t="inlineStr">
        <is>
          <t>Asset / event</t>
        </is>
      </c>
      <c r="B4" s="9" t="inlineStr">
        <is>
          <t>Acquired</t>
        </is>
      </c>
      <c r="C4" s="9" t="inlineStr">
        <is>
          <t>Disposed</t>
        </is>
      </c>
      <c r="D4" s="9" t="inlineStr">
        <is>
          <t>Proceeds</t>
        </is>
      </c>
      <c r="E4" s="9" t="inlineStr">
        <is>
          <t>Cost base</t>
        </is>
      </c>
      <c r="F4" s="9" t="inlineStr">
        <is>
          <t>Gross gain/(loss)</t>
        </is>
      </c>
      <c r="G4" s="9" t="inlineStr">
        <is>
          <t>Held &gt; 12m?</t>
        </is>
      </c>
      <c r="H4" s="9" t="inlineStr">
        <is>
          <t>Discountable (gross)</t>
        </is>
      </c>
      <c r="I4" s="9" t="inlineStr">
        <is>
          <t>Other gains</t>
        </is>
      </c>
      <c r="J4" s="9" t="inlineStr">
        <is>
          <t>Losses</t>
        </is>
      </c>
      <c r="K4" s="9" t="inlineStr">
        <is>
          <t>Occupation days</t>
        </is>
      </c>
      <c r="L4" s="9" t="inlineStr">
        <is>
          <t>Absence days (s 118-145)</t>
        </is>
      </c>
      <c r="M4" s="9" t="inlineStr">
        <is>
          <t>Ownership days</t>
        </is>
      </c>
      <c r="N4" s="9" t="inlineStr">
        <is>
          <t>Exempt (s 118-185)</t>
        </is>
      </c>
      <c r="O4" s="9" t="inlineStr">
        <is>
          <t>Ref</t>
        </is>
      </c>
    </row>
    <row r="5">
      <c r="A5" s="51" t="n"/>
      <c r="B5" s="97" t="n"/>
      <c r="C5" s="97" t="n"/>
      <c r="D5" s="91" t="n"/>
      <c r="E5" s="91" t="n"/>
      <c r="F5" s="143">
        <f>IF(COUNTIFS(D5:E5,"*OUTSTANDING*"),"",IF(D5+E5=0,0,D5-E5))</f>
        <v/>
      </c>
      <c r="G5" s="51" t="n"/>
      <c r="H5" s="143">
        <f>IF(COUNTIFS(D5:E5,"*OUTSTANDING*"),"",IF(G5="Y",MAX(F5+N5,0),0))</f>
        <v/>
      </c>
      <c r="I5" s="143">
        <f>IF(COUNTIFS(D5:E5,"*OUTSTANDING*"),"",IF(G5="Y",0,MAX(F5+N5,0)))</f>
        <v/>
      </c>
      <c r="J5" s="143">
        <f>IF(COUNTIFS(D5:E5,"*OUTSTANDING*"),"",MIN(F5+N5,0))</f>
        <v/>
      </c>
      <c r="K5" s="318" t="n"/>
      <c r="L5" s="318" t="n"/>
      <c r="M5" s="318" t="n"/>
      <c r="N5" s="143">
        <f>IF(COUNTIFS(D5:E5,"*OUTSTANDING*"),"",IF(N(M5)&lt;=0,0,-F5*MIN(N(K5)+N(L5),M5)/M5))</f>
        <v/>
      </c>
      <c r="O5" s="51" t="n"/>
    </row>
    <row r="6">
      <c r="A6" s="51" t="n"/>
      <c r="B6" s="97" t="n"/>
      <c r="C6" s="97" t="n"/>
      <c r="D6" s="91" t="n"/>
      <c r="E6" s="91" t="n"/>
      <c r="F6" s="143">
        <f>IF(COUNTIFS(D6:E6,"*OUTSTANDING*"),"",IF(D6+E6=0,0,D6-E6))</f>
        <v/>
      </c>
      <c r="G6" s="51" t="n"/>
      <c r="H6" s="143">
        <f>IF(COUNTIFS(D6:E6,"*OUTSTANDING*"),"",IF(G6="Y",MAX(F6+N6,0),0))</f>
        <v/>
      </c>
      <c r="I6" s="143">
        <f>IF(COUNTIFS(D6:E6,"*OUTSTANDING*"),"",IF(G6="Y",0,MAX(F6+N6,0)))</f>
        <v/>
      </c>
      <c r="J6" s="143">
        <f>IF(COUNTIFS(D6:E6,"*OUTSTANDING*"),"",MIN(F6+N6,0))</f>
        <v/>
      </c>
      <c r="K6" s="318" t="n"/>
      <c r="L6" s="318" t="n"/>
      <c r="M6" s="318" t="n"/>
      <c r="N6" s="143">
        <f>IF(COUNTIFS(D6:E6,"*OUTSTANDING*"),"",IF(N(M6)&lt;=0,0,-F6*MIN(N(K6)+N(L6),M6)/M6))</f>
        <v/>
      </c>
      <c r="O6" s="51" t="n"/>
    </row>
    <row r="7">
      <c r="A7" s="51" t="n"/>
      <c r="B7" s="97" t="n"/>
      <c r="C7" s="97" t="n"/>
      <c r="D7" s="91" t="n"/>
      <c r="E7" s="91" t="n"/>
      <c r="F7" s="143">
        <f>IF(COUNTIFS(D7:E7,"*OUTSTANDING*"),"",IF(D7+E7=0,0,D7-E7))</f>
        <v/>
      </c>
      <c r="G7" s="51" t="n"/>
      <c r="H7" s="143">
        <f>IF(COUNTIFS(D7:E7,"*OUTSTANDING*"),"",IF(G7="Y",MAX(F7+N7,0),0))</f>
        <v/>
      </c>
      <c r="I7" s="143">
        <f>IF(COUNTIFS(D7:E7,"*OUTSTANDING*"),"",IF(G7="Y",0,MAX(F7+N7,0)))</f>
        <v/>
      </c>
      <c r="J7" s="143">
        <f>IF(COUNTIFS(D7:E7,"*OUTSTANDING*"),"",MIN(F7+N7,0))</f>
        <v/>
      </c>
      <c r="K7" s="318" t="n"/>
      <c r="L7" s="318" t="n"/>
      <c r="M7" s="318" t="n"/>
      <c r="N7" s="143">
        <f>IF(COUNTIFS(D7:E7,"*OUTSTANDING*"),"",IF(N(M7)&lt;=0,0,-F7*MIN(N(K7)+N(L7),M7)/M7))</f>
        <v/>
      </c>
      <c r="O7" s="51" t="n"/>
    </row>
    <row r="8">
      <c r="A8" s="51" t="n"/>
      <c r="B8" s="97" t="n"/>
      <c r="C8" s="97" t="n"/>
      <c r="D8" s="91" t="n"/>
      <c r="E8" s="91" t="n"/>
      <c r="F8" s="143">
        <f>IF(COUNTIFS(D8:E8,"*OUTSTANDING*"),"",IF(D8+E8=0,0,D8-E8))</f>
        <v/>
      </c>
      <c r="G8" s="51" t="n"/>
      <c r="H8" s="143">
        <f>IF(COUNTIFS(D8:E8,"*OUTSTANDING*"),"",IF(G8="Y",MAX(F8+N8,0),0))</f>
        <v/>
      </c>
      <c r="I8" s="143">
        <f>IF(COUNTIFS(D8:E8,"*OUTSTANDING*"),"",IF(G8="Y",0,MAX(F8+N8,0)))</f>
        <v/>
      </c>
      <c r="J8" s="143">
        <f>IF(COUNTIFS(D8:E8,"*OUTSTANDING*"),"",MIN(F8+N8,0))</f>
        <v/>
      </c>
      <c r="K8" s="318" t="n"/>
      <c r="L8" s="318" t="n"/>
      <c r="M8" s="318" t="n"/>
      <c r="N8" s="143">
        <f>IF(COUNTIFS(D8:E8,"*OUTSTANDING*"),"",IF(N(M8)&lt;=0,0,-F8*MIN(N(K8)+N(L8),M8)/M8))</f>
        <v/>
      </c>
      <c r="O8" s="51" t="n"/>
    </row>
    <row r="9">
      <c r="A9" s="120" t="inlineStr">
        <is>
          <t>TOTAL</t>
        </is>
      </c>
      <c r="B9" s="273" t="n"/>
      <c r="C9" s="273" t="n"/>
      <c r="D9" s="139">
        <f>IF(COUNTIFS(D5:D8,"*OUTSTANDING*")&gt;0,"PROVISIONAL",SUM(D5:D8))</f>
        <v/>
      </c>
      <c r="E9" s="139">
        <f>IF(COUNTIFS(E5:E8,"*OUTSTANDING*")+COUNTIFS(A5:A78,"E?*OUTSTANDING*")+COUNTIFS(A5:A78,"Less*OUTSTANDING*")&gt;0,"PROVISIONAL",SUM(E5:E8))</f>
        <v/>
      </c>
      <c r="F9" s="139">
        <f>SUM(F5:F8)</f>
        <v/>
      </c>
      <c r="G9" s="284" t="n"/>
      <c r="H9" s="139">
        <f>SUM(H5:H8)</f>
        <v/>
      </c>
      <c r="I9" s="139">
        <f>SUM(I5:I8)</f>
        <v/>
      </c>
      <c r="J9" s="139">
        <f>SUM(J5:J8)</f>
        <v/>
      </c>
      <c r="K9" s="273" t="n"/>
      <c r="L9" s="273" t="n"/>
      <c r="M9" s="273" t="n"/>
      <c r="N9" s="139">
        <f>SUM(N5:N8)</f>
        <v/>
      </c>
      <c r="O9" s="273" t="n"/>
    </row>
    <row r="11" ht="15" customHeight="1">
      <c r="A11" s="147" t="inlineStr">
        <is>
          <t>COST BASE BY ELEMENT  ·  s 110-25 ITAA 1997  ·  one block per property disposal — the disposal's Cost base reads its block total</t>
        </is>
      </c>
      <c r="B11" s="147" t="n"/>
      <c r="C11" s="147" t="n"/>
      <c r="D11" s="147" t="n"/>
      <c r="E11" s="147" t="n"/>
      <c r="F11" s="147" t="n"/>
      <c r="G11" s="147" t="n"/>
      <c r="H11" s="147" t="n"/>
      <c r="I11" s="147" t="n"/>
      <c r="J11" s="147" t="n"/>
      <c r="K11" s="147" t="n"/>
      <c r="L11" s="147" t="n"/>
      <c r="M11" s="147" t="n"/>
      <c r="N11" s="147" t="n"/>
      <c r="O11" s="147" t="n"/>
    </row>
    <row r="12">
      <c r="A12" s="290" t="n"/>
      <c r="B12" s="290" t="inlineStr">
        <is>
          <t>S1</t>
        </is>
      </c>
      <c r="C12" s="290" t="n"/>
      <c r="D12" s="290" t="n"/>
      <c r="E12" s="290" t="n"/>
      <c r="F12" s="290" t="n"/>
      <c r="G12" s="290" t="n"/>
      <c r="H12" s="290" t="n"/>
      <c r="I12" s="290" t="n"/>
      <c r="J12" s="290" t="n"/>
      <c r="K12" s="290" t="n"/>
      <c r="L12" s="290" t="n"/>
      <c r="M12" s="290" t="n"/>
      <c r="N12" s="290" t="n"/>
      <c r="O12" s="290" t="n"/>
    </row>
    <row r="13">
      <c r="A13" s="57" t="n"/>
      <c r="B13" s="57" t="n"/>
      <c r="C13" s="57" t="n"/>
      <c r="D13" s="57" t="n"/>
      <c r="E13" s="313" t="n"/>
      <c r="F13" s="57" t="n"/>
      <c r="G13" s="57" t="n"/>
      <c r="H13" s="57" t="n"/>
      <c r="I13" s="57" t="n"/>
      <c r="J13" s="57" t="n"/>
      <c r="K13" s="57" t="n"/>
      <c r="L13" s="57" t="n"/>
      <c r="M13" s="57" t="n"/>
      <c r="N13" s="57" t="n"/>
      <c r="O13" s="57" t="n"/>
    </row>
    <row r="14">
      <c r="A14" s="57" t="n"/>
      <c r="B14" s="57" t="n"/>
      <c r="C14" s="57" t="n"/>
      <c r="D14" s="57" t="n"/>
      <c r="E14" s="313" t="n"/>
      <c r="F14" s="57" t="n"/>
      <c r="G14" s="57" t="n"/>
      <c r="H14" s="57" t="n"/>
      <c r="I14" s="57" t="n"/>
      <c r="J14" s="57" t="n"/>
      <c r="K14" s="57" t="n"/>
      <c r="L14" s="57" t="n"/>
      <c r="M14" s="57" t="n"/>
      <c r="N14" s="57" t="n"/>
      <c r="O14" s="57" t="n"/>
    </row>
    <row r="15">
      <c r="A15" s="57" t="n"/>
      <c r="B15" s="57" t="n"/>
      <c r="C15" s="57" t="n"/>
      <c r="D15" s="57" t="n"/>
      <c r="E15" s="313" t="n"/>
      <c r="F15" s="57" t="n"/>
      <c r="G15" s="57" t="n"/>
      <c r="H15" s="57" t="n"/>
      <c r="I15" s="57" t="n"/>
      <c r="J15" s="57" t="n"/>
      <c r="K15" s="57" t="n"/>
      <c r="L15" s="57" t="n"/>
      <c r="M15" s="57" t="n"/>
      <c r="N15" s="57" t="n"/>
      <c r="O15" s="57" t="n"/>
    </row>
    <row r="16">
      <c r="A16" s="57" t="n"/>
      <c r="B16" s="57" t="n"/>
      <c r="C16" s="57" t="n"/>
      <c r="D16" s="57" t="n"/>
      <c r="E16" s="313" t="n"/>
      <c r="F16" s="57" t="n"/>
      <c r="G16" s="57" t="n"/>
      <c r="H16" s="57" t="n"/>
      <c r="I16" s="57" t="n"/>
      <c r="J16" s="57" t="n"/>
      <c r="K16" s="57" t="n"/>
      <c r="L16" s="57" t="n"/>
      <c r="M16" s="57" t="n"/>
      <c r="N16" s="57" t="n"/>
      <c r="O16" s="57" t="n"/>
    </row>
    <row r="17">
      <c r="A17" s="57" t="n"/>
      <c r="B17" s="57" t="n"/>
      <c r="C17" s="57" t="n"/>
      <c r="D17" s="57" t="n"/>
      <c r="E17" s="313" t="n"/>
      <c r="F17" s="57" t="n"/>
      <c r="G17" s="57" t="n"/>
      <c r="H17" s="57" t="n"/>
      <c r="I17" s="57" t="n"/>
      <c r="J17" s="57" t="n"/>
      <c r="K17" s="57" t="n"/>
      <c r="L17" s="57" t="n"/>
      <c r="M17" s="57" t="n"/>
      <c r="N17" s="57" t="n"/>
      <c r="O17" s="57" t="n"/>
    </row>
    <row r="18">
      <c r="A18" s="57" t="n"/>
      <c r="B18" s="57" t="n"/>
      <c r="C18" s="57" t="n"/>
      <c r="D18" s="57" t="n"/>
      <c r="E18" s="313" t="n"/>
      <c r="F18" s="57" t="n"/>
      <c r="G18" s="57" t="n"/>
      <c r="H18" s="57" t="n"/>
      <c r="I18" s="57" t="n"/>
      <c r="J18" s="57" t="n"/>
      <c r="K18" s="57" t="n"/>
      <c r="L18" s="57" t="n"/>
      <c r="M18" s="57" t="n"/>
      <c r="N18" s="57" t="n"/>
      <c r="O18" s="57" t="n"/>
    </row>
    <row r="19">
      <c r="A19" s="57" t="n"/>
      <c r="B19" s="57" t="n"/>
      <c r="C19" s="57" t="n"/>
      <c r="D19" s="57" t="n"/>
      <c r="E19" s="313" t="n"/>
      <c r="F19" s="57" t="n"/>
      <c r="G19" s="57" t="n"/>
      <c r="H19" s="57" t="n"/>
      <c r="I19" s="57" t="n"/>
      <c r="J19" s="57" t="n"/>
      <c r="K19" s="57" t="n"/>
      <c r="L19" s="57" t="n"/>
      <c r="M19" s="57" t="n"/>
      <c r="N19" s="57" t="n"/>
      <c r="O19" s="57" t="n"/>
    </row>
    <row r="20">
      <c r="A20" s="57" t="n"/>
      <c r="B20" s="57" t="n"/>
      <c r="C20" s="57" t="n"/>
      <c r="D20" s="57" t="n"/>
      <c r="E20" s="313" t="n"/>
      <c r="F20" s="57" t="n"/>
      <c r="G20" s="57" t="n"/>
      <c r="H20" s="57" t="n"/>
      <c r="I20" s="57" t="n"/>
      <c r="J20" s="57" t="n"/>
      <c r="K20" s="57" t="n"/>
      <c r="L20" s="57" t="n"/>
      <c r="M20" s="57" t="n"/>
      <c r="N20" s="57" t="n"/>
      <c r="O20" s="57" t="n"/>
    </row>
    <row r="21">
      <c r="A21" s="57" t="n"/>
      <c r="B21" s="57" t="n"/>
      <c r="C21" s="57" t="n"/>
      <c r="D21" s="57" t="n"/>
      <c r="E21" s="313" t="n"/>
      <c r="F21" s="57" t="n"/>
      <c r="G21" s="57" t="n"/>
      <c r="H21" s="57" t="n"/>
      <c r="I21" s="57" t="n"/>
      <c r="J21" s="57" t="n"/>
      <c r="K21" s="57" t="n"/>
      <c r="L21" s="57" t="n"/>
      <c r="M21" s="57" t="n"/>
      <c r="N21" s="57" t="n"/>
      <c r="O21" s="57" t="n"/>
    </row>
    <row r="22">
      <c r="A22" s="57" t="n"/>
      <c r="B22" s="57" t="n"/>
      <c r="C22" s="57" t="n"/>
      <c r="D22" s="57" t="n"/>
      <c r="E22" s="313" t="n"/>
      <c r="F22" s="57" t="n"/>
      <c r="G22" s="57" t="n"/>
      <c r="H22" s="57" t="n"/>
      <c r="I22" s="57" t="n"/>
      <c r="J22" s="57" t="n"/>
      <c r="K22" s="57" t="n"/>
      <c r="L22" s="57" t="n"/>
      <c r="M22" s="57" t="n"/>
      <c r="N22" s="57" t="n"/>
      <c r="O22" s="57" t="n"/>
    </row>
    <row r="23">
      <c r="A23" s="57" t="n"/>
      <c r="B23" s="57" t="n"/>
      <c r="C23" s="57" t="n"/>
      <c r="D23" s="57" t="n"/>
      <c r="E23" s="313" t="n"/>
      <c r="F23" s="57" t="n"/>
      <c r="G23" s="57" t="n"/>
      <c r="H23" s="57" t="n"/>
      <c r="I23" s="57" t="n"/>
      <c r="J23" s="57" t="n"/>
      <c r="K23" s="57" t="n"/>
      <c r="L23" s="57" t="n"/>
      <c r="M23" s="57" t="n"/>
      <c r="N23" s="57" t="n"/>
      <c r="O23" s="57" t="n"/>
    </row>
    <row r="24">
      <c r="A24" s="57" t="n"/>
      <c r="B24" s="57" t="n"/>
      <c r="C24" s="57" t="n"/>
      <c r="D24" s="57" t="n"/>
      <c r="E24" s="313" t="n"/>
      <c r="F24" s="57" t="n"/>
      <c r="G24" s="57" t="n"/>
      <c r="H24" s="57" t="n"/>
      <c r="I24" s="57" t="n"/>
      <c r="J24" s="57" t="n"/>
      <c r="K24" s="57" t="n"/>
      <c r="L24" s="57" t="n"/>
      <c r="M24" s="57" t="n"/>
      <c r="N24" s="57" t="n"/>
      <c r="O24" s="57" t="n"/>
    </row>
    <row r="25">
      <c r="A25" s="57" t="n"/>
      <c r="B25" s="57" t="n"/>
      <c r="C25" s="57" t="n"/>
      <c r="D25" s="57" t="n"/>
      <c r="E25" s="313" t="n"/>
      <c r="F25" s="57" t="n"/>
      <c r="G25" s="57" t="n"/>
      <c r="H25" s="57" t="n"/>
      <c r="I25" s="57" t="n"/>
      <c r="J25" s="57" t="n"/>
      <c r="K25" s="57" t="n"/>
      <c r="L25" s="57" t="n"/>
      <c r="M25" s="57" t="n"/>
      <c r="N25" s="57" t="n"/>
      <c r="O25" s="57" t="n"/>
    </row>
    <row r="26">
      <c r="A26" s="57" t="n"/>
      <c r="B26" s="57" t="n"/>
      <c r="C26" s="57" t="n"/>
      <c r="D26" s="57" t="n"/>
      <c r="E26" s="313" t="n"/>
      <c r="F26" s="57" t="n"/>
      <c r="G26" s="57" t="n"/>
      <c r="H26" s="57" t="n"/>
      <c r="I26" s="57" t="n"/>
      <c r="J26" s="57" t="n"/>
      <c r="K26" s="57" t="n"/>
      <c r="L26" s="57" t="n"/>
      <c r="M26" s="57" t="n"/>
      <c r="N26" s="57" t="n"/>
      <c r="O26" s="57" t="n"/>
    </row>
    <row r="27">
      <c r="A27" s="149" t="inlineStr">
        <is>
          <t>Total</t>
        </is>
      </c>
      <c r="E27" s="292">
        <f>IF(COUNTIFS(A13:A26,"E?*OUTSTANDING*")+COUNTIFS(A13:A26,"Less*OUTSTANDING*")&gt;0,"OUTSTANDING",SUM(E13:E26))</f>
        <v/>
      </c>
    </row>
    <row r="29">
      <c r="A29" s="290" t="n"/>
      <c r="B29" s="290" t="inlineStr">
        <is>
          <t>S2</t>
        </is>
      </c>
      <c r="C29" s="290" t="n"/>
      <c r="D29" s="290" t="n"/>
      <c r="E29" s="290" t="n"/>
      <c r="F29" s="290" t="n"/>
      <c r="G29" s="290" t="n"/>
      <c r="H29" s="290" t="n"/>
      <c r="I29" s="290" t="n"/>
      <c r="J29" s="290" t="n"/>
      <c r="K29" s="290" t="n"/>
      <c r="L29" s="290" t="n"/>
      <c r="M29" s="290" t="n"/>
      <c r="N29" s="290" t="n"/>
      <c r="O29" s="290" t="n"/>
    </row>
    <row r="30">
      <c r="A30" s="57" t="n"/>
      <c r="B30" s="57" t="n"/>
      <c r="C30" s="57" t="n"/>
      <c r="D30" s="57" t="n"/>
      <c r="E30" s="313" t="n"/>
      <c r="F30" s="57" t="n"/>
      <c r="G30" s="57" t="n"/>
      <c r="H30" s="57" t="n"/>
      <c r="I30" s="57" t="n"/>
      <c r="J30" s="57" t="n"/>
      <c r="K30" s="57" t="n"/>
      <c r="L30" s="57" t="n"/>
      <c r="M30" s="57" t="n"/>
      <c r="N30" s="57" t="n"/>
      <c r="O30" s="57" t="n"/>
    </row>
    <row r="31">
      <c r="A31" s="57" t="n"/>
      <c r="B31" s="57" t="n"/>
      <c r="C31" s="57" t="n"/>
      <c r="D31" s="57" t="n"/>
      <c r="E31" s="313" t="n"/>
      <c r="F31" s="57" t="n"/>
      <c r="G31" s="57" t="n"/>
      <c r="H31" s="57" t="n"/>
      <c r="I31" s="57" t="n"/>
      <c r="J31" s="57" t="n"/>
      <c r="K31" s="57" t="n"/>
      <c r="L31" s="57" t="n"/>
      <c r="M31" s="57" t="n"/>
      <c r="N31" s="57" t="n"/>
      <c r="O31" s="57" t="n"/>
    </row>
    <row r="32">
      <c r="A32" s="57" t="n"/>
      <c r="B32" s="57" t="n"/>
      <c r="C32" s="57" t="n"/>
      <c r="D32" s="57" t="n"/>
      <c r="E32" s="313" t="n"/>
      <c r="F32" s="57" t="n"/>
      <c r="G32" s="57" t="n"/>
      <c r="H32" s="57" t="n"/>
      <c r="I32" s="57" t="n"/>
      <c r="J32" s="57" t="n"/>
      <c r="K32" s="57" t="n"/>
      <c r="L32" s="57" t="n"/>
      <c r="M32" s="57" t="n"/>
      <c r="N32" s="57" t="n"/>
      <c r="O32" s="57" t="n"/>
    </row>
    <row r="33">
      <c r="A33" s="57" t="n"/>
      <c r="B33" s="57" t="n"/>
      <c r="C33" s="57" t="n"/>
      <c r="D33" s="57" t="n"/>
      <c r="E33" s="313" t="n"/>
      <c r="F33" s="57" t="n"/>
      <c r="G33" s="57" t="n"/>
      <c r="H33" s="57" t="n"/>
      <c r="I33" s="57" t="n"/>
      <c r="J33" s="57" t="n"/>
      <c r="K33" s="57" t="n"/>
      <c r="L33" s="57" t="n"/>
      <c r="M33" s="57" t="n"/>
      <c r="N33" s="57" t="n"/>
      <c r="O33" s="57" t="n"/>
    </row>
    <row r="34">
      <c r="A34" s="57" t="n"/>
      <c r="B34" s="57" t="n"/>
      <c r="C34" s="57" t="n"/>
      <c r="D34" s="57" t="n"/>
      <c r="E34" s="313" t="n"/>
      <c r="F34" s="57" t="n"/>
      <c r="G34" s="57" t="n"/>
      <c r="H34" s="57" t="n"/>
      <c r="I34" s="57" t="n"/>
      <c r="J34" s="57" t="n"/>
      <c r="K34" s="57" t="n"/>
      <c r="L34" s="57" t="n"/>
      <c r="M34" s="57" t="n"/>
      <c r="N34" s="57" t="n"/>
      <c r="O34" s="57" t="n"/>
    </row>
    <row r="35">
      <c r="A35" s="57" t="n"/>
      <c r="B35" s="57" t="n"/>
      <c r="C35" s="57" t="n"/>
      <c r="D35" s="57" t="n"/>
      <c r="E35" s="313" t="n"/>
      <c r="F35" s="57" t="n"/>
      <c r="G35" s="57" t="n"/>
      <c r="H35" s="57" t="n"/>
      <c r="I35" s="57" t="n"/>
      <c r="J35" s="57" t="n"/>
      <c r="K35" s="57" t="n"/>
      <c r="L35" s="57" t="n"/>
      <c r="M35" s="57" t="n"/>
      <c r="N35" s="57" t="n"/>
      <c r="O35" s="57" t="n"/>
    </row>
    <row r="36">
      <c r="A36" s="57" t="n"/>
      <c r="B36" s="57" t="n"/>
      <c r="C36" s="57" t="n"/>
      <c r="D36" s="57" t="n"/>
      <c r="E36" s="313" t="n"/>
      <c r="F36" s="57" t="n"/>
      <c r="G36" s="57" t="n"/>
      <c r="H36" s="57" t="n"/>
      <c r="I36" s="57" t="n"/>
      <c r="J36" s="57" t="n"/>
      <c r="K36" s="57" t="n"/>
      <c r="L36" s="57" t="n"/>
      <c r="M36" s="57" t="n"/>
      <c r="N36" s="57" t="n"/>
      <c r="O36" s="57" t="n"/>
    </row>
    <row r="37">
      <c r="A37" s="57" t="n"/>
      <c r="B37" s="57" t="n"/>
      <c r="C37" s="57" t="n"/>
      <c r="D37" s="57" t="n"/>
      <c r="E37" s="313" t="n"/>
      <c r="F37" s="57" t="n"/>
      <c r="G37" s="57" t="n"/>
      <c r="H37" s="57" t="n"/>
      <c r="I37" s="57" t="n"/>
      <c r="J37" s="57" t="n"/>
      <c r="K37" s="57" t="n"/>
      <c r="L37" s="57" t="n"/>
      <c r="M37" s="57" t="n"/>
      <c r="N37" s="57" t="n"/>
      <c r="O37" s="57" t="n"/>
    </row>
    <row r="38">
      <c r="A38" s="57" t="n"/>
      <c r="B38" s="57" t="n"/>
      <c r="C38" s="57" t="n"/>
      <c r="D38" s="57" t="n"/>
      <c r="E38" s="313" t="n"/>
      <c r="F38" s="57" t="n"/>
      <c r="G38" s="57" t="n"/>
      <c r="H38" s="57" t="n"/>
      <c r="I38" s="57" t="n"/>
      <c r="J38" s="57" t="n"/>
      <c r="K38" s="57" t="n"/>
      <c r="L38" s="57" t="n"/>
      <c r="M38" s="57" t="n"/>
      <c r="N38" s="57" t="n"/>
      <c r="O38" s="57" t="n"/>
    </row>
    <row r="39">
      <c r="A39" s="57" t="n"/>
      <c r="B39" s="57" t="n"/>
      <c r="C39" s="57" t="n"/>
      <c r="D39" s="57" t="n"/>
      <c r="E39" s="313" t="n"/>
      <c r="F39" s="57" t="n"/>
      <c r="G39" s="57" t="n"/>
      <c r="H39" s="57" t="n"/>
      <c r="I39" s="57" t="n"/>
      <c r="J39" s="57" t="n"/>
      <c r="K39" s="57" t="n"/>
      <c r="L39" s="57" t="n"/>
      <c r="M39" s="57" t="n"/>
      <c r="N39" s="57" t="n"/>
      <c r="O39" s="57" t="n"/>
    </row>
    <row r="40">
      <c r="A40" s="57" t="n"/>
      <c r="B40" s="57" t="n"/>
      <c r="C40" s="57" t="n"/>
      <c r="D40" s="57" t="n"/>
      <c r="E40" s="313" t="n"/>
      <c r="F40" s="57" t="n"/>
      <c r="G40" s="57" t="n"/>
      <c r="H40" s="57" t="n"/>
      <c r="I40" s="57" t="n"/>
      <c r="J40" s="57" t="n"/>
      <c r="K40" s="57" t="n"/>
      <c r="L40" s="57" t="n"/>
      <c r="M40" s="57" t="n"/>
      <c r="N40" s="57" t="n"/>
      <c r="O40" s="57" t="n"/>
    </row>
    <row r="41">
      <c r="A41" s="57" t="n"/>
      <c r="B41" s="57" t="n"/>
      <c r="C41" s="57" t="n"/>
      <c r="D41" s="57" t="n"/>
      <c r="E41" s="313" t="n"/>
      <c r="F41" s="57" t="n"/>
      <c r="G41" s="57" t="n"/>
      <c r="H41" s="57" t="n"/>
      <c r="I41" s="57" t="n"/>
      <c r="J41" s="57" t="n"/>
      <c r="K41" s="57" t="n"/>
      <c r="L41" s="57" t="n"/>
      <c r="M41" s="57" t="n"/>
      <c r="N41" s="57" t="n"/>
      <c r="O41" s="57" t="n"/>
    </row>
    <row r="42">
      <c r="A42" s="57" t="n"/>
      <c r="B42" s="57" t="n"/>
      <c r="C42" s="57" t="n"/>
      <c r="D42" s="57" t="n"/>
      <c r="E42" s="313" t="n"/>
      <c r="F42" s="57" t="n"/>
      <c r="G42" s="57" t="n"/>
      <c r="H42" s="57" t="n"/>
      <c r="I42" s="57" t="n"/>
      <c r="J42" s="57" t="n"/>
      <c r="K42" s="57" t="n"/>
      <c r="L42" s="57" t="n"/>
      <c r="M42" s="57" t="n"/>
      <c r="N42" s="57" t="n"/>
      <c r="O42" s="57" t="n"/>
    </row>
    <row r="43">
      <c r="A43" s="57" t="n"/>
      <c r="B43" s="57" t="n"/>
      <c r="C43" s="57" t="n"/>
      <c r="D43" s="57" t="n"/>
      <c r="E43" s="313" t="n"/>
      <c r="F43" s="57" t="n"/>
      <c r="G43" s="57" t="n"/>
      <c r="H43" s="57" t="n"/>
      <c r="I43" s="57" t="n"/>
      <c r="J43" s="57" t="n"/>
      <c r="K43" s="57" t="n"/>
      <c r="L43" s="57" t="n"/>
      <c r="M43" s="57" t="n"/>
      <c r="N43" s="57" t="n"/>
      <c r="O43" s="57" t="n"/>
    </row>
    <row r="44">
      <c r="A44" s="149" t="inlineStr">
        <is>
          <t>Total</t>
        </is>
      </c>
      <c r="E44" s="292">
        <f>IF(COUNTIFS(A30:A43,"E?*OUTSTANDING*")+COUNTIFS(A30:A43,"Less*OUTSTANDING*")&gt;0,"OUTSTANDING",SUM(E30:E43))</f>
        <v/>
      </c>
    </row>
    <row r="46">
      <c r="A46" s="290" t="n"/>
      <c r="B46" s="290" t="inlineStr">
        <is>
          <t>S3</t>
        </is>
      </c>
      <c r="C46" s="290" t="n"/>
      <c r="D46" s="290" t="n"/>
      <c r="E46" s="290" t="n"/>
      <c r="F46" s="290" t="n"/>
      <c r="G46" s="290" t="n"/>
      <c r="H46" s="290" t="n"/>
      <c r="I46" s="290" t="n"/>
      <c r="J46" s="290" t="n"/>
      <c r="K46" s="290" t="n"/>
      <c r="L46" s="290" t="n"/>
      <c r="M46" s="290" t="n"/>
      <c r="N46" s="290" t="n"/>
      <c r="O46" s="290" t="n"/>
    </row>
    <row r="47">
      <c r="A47" s="57" t="n"/>
      <c r="B47" s="57" t="n"/>
      <c r="C47" s="57" t="n"/>
      <c r="D47" s="57" t="n"/>
      <c r="E47" s="313" t="n"/>
      <c r="F47" s="57" t="n"/>
      <c r="G47" s="57" t="n"/>
      <c r="H47" s="57" t="n"/>
      <c r="I47" s="57" t="n"/>
      <c r="J47" s="57" t="n"/>
      <c r="K47" s="57" t="n"/>
      <c r="L47" s="57" t="n"/>
      <c r="M47" s="57" t="n"/>
      <c r="N47" s="57" t="n"/>
      <c r="O47" s="57" t="n"/>
    </row>
    <row r="48">
      <c r="A48" s="57" t="n"/>
      <c r="B48" s="57" t="n"/>
      <c r="C48" s="57" t="n"/>
      <c r="D48" s="57" t="n"/>
      <c r="E48" s="313" t="n"/>
      <c r="F48" s="57" t="n"/>
      <c r="G48" s="57" t="n"/>
      <c r="H48" s="57" t="n"/>
      <c r="I48" s="57" t="n"/>
      <c r="J48" s="57" t="n"/>
      <c r="K48" s="57" t="n"/>
      <c r="L48" s="57" t="n"/>
      <c r="M48" s="57" t="n"/>
      <c r="N48" s="57" t="n"/>
      <c r="O48" s="57" t="n"/>
    </row>
    <row r="49">
      <c r="A49" s="57" t="n"/>
      <c r="B49" s="57" t="n"/>
      <c r="C49" s="57" t="n"/>
      <c r="D49" s="57" t="n"/>
      <c r="E49" s="313" t="n"/>
      <c r="F49" s="57" t="n"/>
      <c r="G49" s="57" t="n"/>
      <c r="H49" s="57" t="n"/>
      <c r="I49" s="57" t="n"/>
      <c r="J49" s="57" t="n"/>
      <c r="K49" s="57" t="n"/>
      <c r="L49" s="57" t="n"/>
      <c r="M49" s="57" t="n"/>
      <c r="N49" s="57" t="n"/>
      <c r="O49" s="57" t="n"/>
    </row>
    <row r="50">
      <c r="A50" s="57" t="n"/>
      <c r="B50" s="57" t="n"/>
      <c r="C50" s="57" t="n"/>
      <c r="D50" s="57" t="n"/>
      <c r="E50" s="313" t="n"/>
      <c r="F50" s="57" t="n"/>
      <c r="G50" s="57" t="n"/>
      <c r="H50" s="57" t="n"/>
      <c r="I50" s="57" t="n"/>
      <c r="J50" s="57" t="n"/>
      <c r="K50" s="57" t="n"/>
      <c r="L50" s="57" t="n"/>
      <c r="M50" s="57" t="n"/>
      <c r="N50" s="57" t="n"/>
      <c r="O50" s="57" t="n"/>
    </row>
    <row r="51">
      <c r="A51" s="57" t="n"/>
      <c r="B51" s="57" t="n"/>
      <c r="C51" s="57" t="n"/>
      <c r="D51" s="57" t="n"/>
      <c r="E51" s="313" t="n"/>
      <c r="F51" s="57" t="n"/>
      <c r="G51" s="57" t="n"/>
      <c r="H51" s="57" t="n"/>
      <c r="I51" s="57" t="n"/>
      <c r="J51" s="57" t="n"/>
      <c r="K51" s="57" t="n"/>
      <c r="L51" s="57" t="n"/>
      <c r="M51" s="57" t="n"/>
      <c r="N51" s="57" t="n"/>
      <c r="O51" s="57" t="n"/>
    </row>
    <row r="52">
      <c r="A52" s="57" t="n"/>
      <c r="B52" s="57" t="n"/>
      <c r="C52" s="57" t="n"/>
      <c r="D52" s="57" t="n"/>
      <c r="E52" s="313" t="n"/>
      <c r="F52" s="57" t="n"/>
      <c r="G52" s="57" t="n"/>
      <c r="H52" s="57" t="n"/>
      <c r="I52" s="57" t="n"/>
      <c r="J52" s="57" t="n"/>
      <c r="K52" s="57" t="n"/>
      <c r="L52" s="57" t="n"/>
      <c r="M52" s="57" t="n"/>
      <c r="N52" s="57" t="n"/>
      <c r="O52" s="57" t="n"/>
    </row>
    <row r="53">
      <c r="A53" s="57" t="n"/>
      <c r="B53" s="57" t="n"/>
      <c r="C53" s="57" t="n"/>
      <c r="D53" s="57" t="n"/>
      <c r="E53" s="313" t="n"/>
      <c r="F53" s="57" t="n"/>
      <c r="G53" s="57" t="n"/>
      <c r="H53" s="57" t="n"/>
      <c r="I53" s="57" t="n"/>
      <c r="J53" s="57" t="n"/>
      <c r="K53" s="57" t="n"/>
      <c r="L53" s="57" t="n"/>
      <c r="M53" s="57" t="n"/>
      <c r="N53" s="57" t="n"/>
      <c r="O53" s="57" t="n"/>
    </row>
    <row r="54">
      <c r="A54" s="57" t="n"/>
      <c r="B54" s="57" t="n"/>
      <c r="C54" s="57" t="n"/>
      <c r="D54" s="57" t="n"/>
      <c r="E54" s="313" t="n"/>
      <c r="F54" s="57" t="n"/>
      <c r="G54" s="57" t="n"/>
      <c r="H54" s="57" t="n"/>
      <c r="I54" s="57" t="n"/>
      <c r="J54" s="57" t="n"/>
      <c r="K54" s="57" t="n"/>
      <c r="L54" s="57" t="n"/>
      <c r="M54" s="57" t="n"/>
      <c r="N54" s="57" t="n"/>
      <c r="O54" s="57" t="n"/>
    </row>
    <row r="55">
      <c r="A55" s="57" t="n"/>
      <c r="B55" s="57" t="n"/>
      <c r="C55" s="57" t="n"/>
      <c r="D55" s="57" t="n"/>
      <c r="E55" s="313" t="n"/>
      <c r="F55" s="57" t="n"/>
      <c r="G55" s="57" t="n"/>
      <c r="H55" s="57" t="n"/>
      <c r="I55" s="57" t="n"/>
      <c r="J55" s="57" t="n"/>
      <c r="K55" s="57" t="n"/>
      <c r="L55" s="57" t="n"/>
      <c r="M55" s="57" t="n"/>
      <c r="N55" s="57" t="n"/>
      <c r="O55" s="57" t="n"/>
    </row>
    <row r="56">
      <c r="A56" s="57" t="n"/>
      <c r="B56" s="57" t="n"/>
      <c r="C56" s="57" t="n"/>
      <c r="D56" s="57" t="n"/>
      <c r="E56" s="313" t="n"/>
      <c r="F56" s="57" t="n"/>
      <c r="G56" s="57" t="n"/>
      <c r="H56" s="57" t="n"/>
      <c r="I56" s="57" t="n"/>
      <c r="J56" s="57" t="n"/>
      <c r="K56" s="57" t="n"/>
      <c r="L56" s="57" t="n"/>
      <c r="M56" s="57" t="n"/>
      <c r="N56" s="57" t="n"/>
      <c r="O56" s="57" t="n"/>
    </row>
    <row r="57">
      <c r="A57" s="57" t="n"/>
      <c r="B57" s="57" t="n"/>
      <c r="C57" s="57" t="n"/>
      <c r="D57" s="57" t="n"/>
      <c r="E57" s="313" t="n"/>
      <c r="F57" s="57" t="n"/>
      <c r="G57" s="57" t="n"/>
      <c r="H57" s="57" t="n"/>
      <c r="I57" s="57" t="n"/>
      <c r="J57" s="57" t="n"/>
      <c r="K57" s="57" t="n"/>
      <c r="L57" s="57" t="n"/>
      <c r="M57" s="57" t="n"/>
      <c r="N57" s="57" t="n"/>
      <c r="O57" s="57" t="n"/>
    </row>
    <row r="58">
      <c r="A58" s="57" t="n"/>
      <c r="B58" s="57" t="n"/>
      <c r="C58" s="57" t="n"/>
      <c r="D58" s="57" t="n"/>
      <c r="E58" s="313" t="n"/>
      <c r="F58" s="57" t="n"/>
      <c r="G58" s="57" t="n"/>
      <c r="H58" s="57" t="n"/>
      <c r="I58" s="57" t="n"/>
      <c r="J58" s="57" t="n"/>
      <c r="K58" s="57" t="n"/>
      <c r="L58" s="57" t="n"/>
      <c r="M58" s="57" t="n"/>
      <c r="N58" s="57" t="n"/>
      <c r="O58" s="57" t="n"/>
    </row>
    <row r="59">
      <c r="A59" s="57" t="n"/>
      <c r="B59" s="57" t="n"/>
      <c r="C59" s="57" t="n"/>
      <c r="D59" s="57" t="n"/>
      <c r="E59" s="313" t="n"/>
      <c r="F59" s="57" t="n"/>
      <c r="G59" s="57" t="n"/>
      <c r="H59" s="57" t="n"/>
      <c r="I59" s="57" t="n"/>
      <c r="J59" s="57" t="n"/>
      <c r="K59" s="57" t="n"/>
      <c r="L59" s="57" t="n"/>
      <c r="M59" s="57" t="n"/>
      <c r="N59" s="57" t="n"/>
      <c r="O59" s="57" t="n"/>
    </row>
    <row r="60">
      <c r="A60" s="57" t="n"/>
      <c r="B60" s="57" t="n"/>
      <c r="C60" s="57" t="n"/>
      <c r="D60" s="57" t="n"/>
      <c r="E60" s="313" t="n"/>
      <c r="F60" s="57" t="n"/>
      <c r="G60" s="57" t="n"/>
      <c r="H60" s="57" t="n"/>
      <c r="I60" s="57" t="n"/>
      <c r="J60" s="57" t="n"/>
      <c r="K60" s="57" t="n"/>
      <c r="L60" s="57" t="n"/>
      <c r="M60" s="57" t="n"/>
      <c r="N60" s="57" t="n"/>
      <c r="O60" s="57" t="n"/>
    </row>
    <row r="61">
      <c r="A61" s="149" t="inlineStr">
        <is>
          <t>Total</t>
        </is>
      </c>
      <c r="E61" s="292">
        <f>IF(COUNTIFS(A47:A60,"E?*OUTSTANDING*")+COUNTIFS(A47:A60,"Less*OUTSTANDING*")&gt;0,"OUTSTANDING",SUM(E47:E60))</f>
        <v/>
      </c>
    </row>
    <row r="63">
      <c r="A63" s="290" t="n"/>
      <c r="B63" s="290" t="inlineStr">
        <is>
          <t>S4</t>
        </is>
      </c>
      <c r="C63" s="290" t="n"/>
      <c r="D63" s="290" t="n"/>
      <c r="E63" s="290" t="n"/>
      <c r="F63" s="290" t="n"/>
      <c r="G63" s="290" t="n"/>
      <c r="H63" s="290" t="n"/>
      <c r="I63" s="290" t="n"/>
      <c r="J63" s="290" t="n"/>
      <c r="K63" s="290" t="n"/>
      <c r="L63" s="290" t="n"/>
      <c r="M63" s="290" t="n"/>
      <c r="N63" s="290" t="n"/>
      <c r="O63" s="290" t="n"/>
    </row>
    <row r="64">
      <c r="A64" s="57" t="n"/>
      <c r="B64" s="57" t="n"/>
      <c r="C64" s="57" t="n"/>
      <c r="D64" s="57" t="n"/>
      <c r="E64" s="313" t="n"/>
      <c r="F64" s="57" t="n"/>
      <c r="G64" s="57" t="n"/>
      <c r="H64" s="57" t="n"/>
      <c r="I64" s="57" t="n"/>
      <c r="J64" s="57" t="n"/>
      <c r="K64" s="57" t="n"/>
      <c r="L64" s="57" t="n"/>
      <c r="M64" s="57" t="n"/>
      <c r="N64" s="57" t="n"/>
      <c r="O64" s="57" t="n"/>
    </row>
    <row r="65">
      <c r="A65" s="57" t="n"/>
      <c r="B65" s="57" t="n"/>
      <c r="C65" s="57" t="n"/>
      <c r="D65" s="57" t="n"/>
      <c r="E65" s="313" t="n"/>
      <c r="F65" s="57" t="n"/>
      <c r="G65" s="57" t="n"/>
      <c r="H65" s="57" t="n"/>
      <c r="I65" s="57" t="n"/>
      <c r="J65" s="57" t="n"/>
      <c r="K65" s="57" t="n"/>
      <c r="L65" s="57" t="n"/>
      <c r="M65" s="57" t="n"/>
      <c r="N65" s="57" t="n"/>
      <c r="O65" s="57" t="n"/>
    </row>
    <row r="66">
      <c r="A66" s="57" t="n"/>
      <c r="B66" s="57" t="n"/>
      <c r="C66" s="57" t="n"/>
      <c r="D66" s="57" t="n"/>
      <c r="E66" s="313" t="n"/>
      <c r="F66" s="57" t="n"/>
      <c r="G66" s="57" t="n"/>
      <c r="H66" s="57" t="n"/>
      <c r="I66" s="57" t="n"/>
      <c r="J66" s="57" t="n"/>
      <c r="K66" s="57" t="n"/>
      <c r="L66" s="57" t="n"/>
      <c r="M66" s="57" t="n"/>
      <c r="N66" s="57" t="n"/>
      <c r="O66" s="57" t="n"/>
    </row>
    <row r="67">
      <c r="A67" s="57" t="n"/>
      <c r="B67" s="57" t="n"/>
      <c r="C67" s="57" t="n"/>
      <c r="D67" s="57" t="n"/>
      <c r="E67" s="313" t="n"/>
      <c r="F67" s="57" t="n"/>
      <c r="G67" s="57" t="n"/>
      <c r="H67" s="57" t="n"/>
      <c r="I67" s="57" t="n"/>
      <c r="J67" s="57" t="n"/>
      <c r="K67" s="57" t="n"/>
      <c r="L67" s="57" t="n"/>
      <c r="M67" s="57" t="n"/>
      <c r="N67" s="57" t="n"/>
      <c r="O67" s="57" t="n"/>
    </row>
    <row r="68">
      <c r="A68" s="57" t="n"/>
      <c r="B68" s="57" t="n"/>
      <c r="C68" s="57" t="n"/>
      <c r="D68" s="57" t="n"/>
      <c r="E68" s="313" t="n"/>
      <c r="F68" s="57" t="n"/>
      <c r="G68" s="57" t="n"/>
      <c r="H68" s="57" t="n"/>
      <c r="I68" s="57" t="n"/>
      <c r="J68" s="57" t="n"/>
      <c r="K68" s="57" t="n"/>
      <c r="L68" s="57" t="n"/>
      <c r="M68" s="57" t="n"/>
      <c r="N68" s="57" t="n"/>
      <c r="O68" s="57" t="n"/>
    </row>
    <row r="69">
      <c r="A69" s="57" t="n"/>
      <c r="B69" s="57" t="n"/>
      <c r="C69" s="57" t="n"/>
      <c r="D69" s="57" t="n"/>
      <c r="E69" s="313" t="n"/>
      <c r="F69" s="57" t="n"/>
      <c r="G69" s="57" t="n"/>
      <c r="H69" s="57" t="n"/>
      <c r="I69" s="57" t="n"/>
      <c r="J69" s="57" t="n"/>
      <c r="K69" s="57" t="n"/>
      <c r="L69" s="57" t="n"/>
      <c r="M69" s="57" t="n"/>
      <c r="N69" s="57" t="n"/>
      <c r="O69" s="57" t="n"/>
    </row>
    <row r="70">
      <c r="A70" s="57" t="n"/>
      <c r="B70" s="57" t="n"/>
      <c r="C70" s="57" t="n"/>
      <c r="D70" s="57" t="n"/>
      <c r="E70" s="313" t="n"/>
      <c r="F70" s="57" t="n"/>
      <c r="G70" s="57" t="n"/>
      <c r="H70" s="57" t="n"/>
      <c r="I70" s="57" t="n"/>
      <c r="J70" s="57" t="n"/>
      <c r="K70" s="57" t="n"/>
      <c r="L70" s="57" t="n"/>
      <c r="M70" s="57" t="n"/>
      <c r="N70" s="57" t="n"/>
      <c r="O70" s="57" t="n"/>
    </row>
    <row r="71">
      <c r="A71" s="57" t="n"/>
      <c r="B71" s="57" t="n"/>
      <c r="C71" s="57" t="n"/>
      <c r="D71" s="57" t="n"/>
      <c r="E71" s="313" t="n"/>
      <c r="F71" s="57" t="n"/>
      <c r="G71" s="57" t="n"/>
      <c r="H71" s="57" t="n"/>
      <c r="I71" s="57" t="n"/>
      <c r="J71" s="57" t="n"/>
      <c r="K71" s="57" t="n"/>
      <c r="L71" s="57" t="n"/>
      <c r="M71" s="57" t="n"/>
      <c r="N71" s="57" t="n"/>
      <c r="O71" s="57" t="n"/>
    </row>
    <row r="72">
      <c r="A72" s="57" t="n"/>
      <c r="B72" s="57" t="n"/>
      <c r="C72" s="57" t="n"/>
      <c r="D72" s="57" t="n"/>
      <c r="E72" s="313" t="n"/>
      <c r="F72" s="57" t="n"/>
      <c r="G72" s="57" t="n"/>
      <c r="H72" s="57" t="n"/>
      <c r="I72" s="57" t="n"/>
      <c r="J72" s="57" t="n"/>
      <c r="K72" s="57" t="n"/>
      <c r="L72" s="57" t="n"/>
      <c r="M72" s="57" t="n"/>
      <c r="N72" s="57" t="n"/>
      <c r="O72" s="57" t="n"/>
    </row>
    <row r="73">
      <c r="A73" s="57" t="n"/>
      <c r="B73" s="57" t="n"/>
      <c r="C73" s="57" t="n"/>
      <c r="D73" s="57" t="n"/>
      <c r="E73" s="313" t="n"/>
      <c r="F73" s="57" t="n"/>
      <c r="G73" s="57" t="n"/>
      <c r="H73" s="57" t="n"/>
      <c r="I73" s="57" t="n"/>
      <c r="J73" s="57" t="n"/>
      <c r="K73" s="57" t="n"/>
      <c r="L73" s="57" t="n"/>
      <c r="M73" s="57" t="n"/>
      <c r="N73" s="57" t="n"/>
      <c r="O73" s="57" t="n"/>
    </row>
    <row r="74">
      <c r="A74" s="57" t="n"/>
      <c r="B74" s="57" t="n"/>
      <c r="C74" s="57" t="n"/>
      <c r="D74" s="57" t="n"/>
      <c r="E74" s="313" t="n"/>
      <c r="F74" s="57" t="n"/>
      <c r="G74" s="57" t="n"/>
      <c r="H74" s="57" t="n"/>
      <c r="I74" s="57" t="n"/>
      <c r="J74" s="57" t="n"/>
      <c r="K74" s="57" t="n"/>
      <c r="L74" s="57" t="n"/>
      <c r="M74" s="57" t="n"/>
      <c r="N74" s="57" t="n"/>
      <c r="O74" s="57" t="n"/>
    </row>
    <row r="75">
      <c r="A75" s="57" t="n"/>
      <c r="B75" s="57" t="n"/>
      <c r="C75" s="57" t="n"/>
      <c r="D75" s="57" t="n"/>
      <c r="E75" s="313" t="n"/>
      <c r="F75" s="57" t="n"/>
      <c r="G75" s="57" t="n"/>
      <c r="H75" s="57" t="n"/>
      <c r="I75" s="57" t="n"/>
      <c r="J75" s="57" t="n"/>
      <c r="K75" s="57" t="n"/>
      <c r="L75" s="57" t="n"/>
      <c r="M75" s="57" t="n"/>
      <c r="N75" s="57" t="n"/>
      <c r="O75" s="57" t="n"/>
    </row>
    <row r="76">
      <c r="A76" s="57" t="n"/>
      <c r="B76" s="57" t="n"/>
      <c r="C76" s="57" t="n"/>
      <c r="D76" s="57" t="n"/>
      <c r="E76" s="313" t="n"/>
      <c r="F76" s="57" t="n"/>
      <c r="G76" s="57" t="n"/>
      <c r="H76" s="57" t="n"/>
      <c r="I76" s="57" t="n"/>
      <c r="J76" s="57" t="n"/>
      <c r="K76" s="57" t="n"/>
      <c r="L76" s="57" t="n"/>
      <c r="M76" s="57" t="n"/>
      <c r="N76" s="57" t="n"/>
      <c r="O76" s="57" t="n"/>
    </row>
    <row r="77">
      <c r="A77" s="57" t="n"/>
      <c r="B77" s="57" t="n"/>
      <c r="C77" s="57" t="n"/>
      <c r="D77" s="57" t="n"/>
      <c r="E77" s="313" t="n"/>
      <c r="F77" s="57" t="n"/>
      <c r="G77" s="57" t="n"/>
      <c r="H77" s="57" t="n"/>
      <c r="I77" s="57" t="n"/>
      <c r="J77" s="57" t="n"/>
      <c r="K77" s="57" t="n"/>
      <c r="L77" s="57" t="n"/>
      <c r="M77" s="57" t="n"/>
      <c r="N77" s="57" t="n"/>
      <c r="O77" s="57" t="n"/>
    </row>
    <row r="78">
      <c r="A78" s="149" t="inlineStr">
        <is>
          <t>Total</t>
        </is>
      </c>
      <c r="E78" s="292">
        <f>IF(COUNTIFS(A64:A77,"E?*OUTSTANDING*")+COUNTIFS(A64:A77,"Less*OUTSTANDING*")&gt;0,"OUTSTANDING",SUM(E64:E77))</f>
        <v/>
      </c>
    </row>
    <row r="80" ht="40" customHeight="1">
      <c r="A80" s="103" t="inlineStr">
        <is>
          <t>E1 acquisition cost · E2 incidental costs of buying AND selling · E3 non-deductible ownership costs · E4 capital improvements · E5 title costs · Less Div 43 capital works claimed (s 110-45). A line labelled OUTSTANDING leaves the disposal's gain blank and item 18 PROVISIONAL. Unused blocks fold away on the delivered file.</t>
        </is>
      </c>
    </row>
  </sheetData>
  <mergeCells count="5">
    <mergeCell ref="D2:E2"/>
    <mergeCell ref="F2:O2"/>
    <mergeCell ref="A1:O1"/>
    <mergeCell ref="A80:O80"/>
    <mergeCell ref="A2:C2"/>
  </mergeCells>
  <dataValidations count="1">
    <dataValidation sqref="G5:G8" showDropDown="0" showInputMessage="0" showErrorMessage="1" allowBlank="1" errorTitle="Held &gt; 12 months" error="Y or N — the row's discount formula reads the letter." type="list">
      <formula1>"Y,N"</formula1>
    </dataValidation>
  </dataValidations>
  <pageMargins left="0.75" right="0.75" top="1" bottom="1" header="0.5" footer="0.5"/>
  <pageSetup orientation="landscape" fitToHeight="0" fitToWidth="1"/>
</worksheet>
</file>

<file path=xl/worksheets/sheet11.xml><?xml version="1.0" encoding="utf-8"?>
<worksheet xmlns="http://schemas.openxmlformats.org/spreadsheetml/2006/main">
  <sheetPr>
    <tabColor rgb="003E8E7E"/>
    <outlinePr summaryBelow="1" summaryRight="1"/>
    <pageSetUpPr fitToPage="1"/>
  </sheetPr>
  <dimension ref="A1:K88"/>
  <sheetViews>
    <sheetView showGridLines="0" tabSelected="0" workbookViewId="0">
      <pane ySplit="4" topLeftCell="A5" activePane="bottomLeft" state="frozen"/>
      <selection pane="bottomLeft" activeCell="A1" sqref="A1"/>
    </sheetView>
  </sheetViews>
  <sheetFormatPr baseColWidth="8" defaultRowHeight="15"/>
  <cols>
    <col width="62" customWidth="1" min="1" max="1"/>
    <col width="11" customWidth="1" min="2" max="2"/>
    <col width="11" customWidth="1" min="3" max="3"/>
    <col width="12" customWidth="1" min="4" max="4"/>
    <col width="12" customWidth="1" min="5" max="5"/>
    <col width="14" customWidth="1" min="6" max="6"/>
    <col width="11" customWidth="1" min="7" max="7"/>
    <col width="15" customWidth="1" min="8" max="8"/>
    <col width="12" customWidth="1" min="9" max="9"/>
    <col width="11" customWidth="1" min="10" max="10"/>
    <col width="13" customWidth="1" min="11" max="11"/>
  </cols>
  <sheetData>
    <row r="1" ht="24" customHeight="1">
      <c r="A1" s="81" t="inlineStr">
        <is>
          <t>18b  ·  CGT events — shares &amp; units (listed and unlisted shares, ETFs, managed-fund and unit-trust units, options, rights)</t>
        </is>
      </c>
      <c r="B1" s="65" t="n"/>
      <c r="C1" s="65" t="n"/>
      <c r="D1" s="65" t="n"/>
      <c r="E1" s="65" t="n"/>
      <c r="F1" s="65" t="n"/>
      <c r="G1" s="65" t="n"/>
      <c r="H1" s="65" t="n"/>
      <c r="I1" s="65" t="n"/>
      <c r="J1" s="65" t="n"/>
      <c r="K1" s="65" t="n"/>
    </row>
    <row r="2">
      <c r="A2" s="111">
        <f>'00 Index'!$C$3&amp;"    ·    FY "&amp;'00 Index'!$C$4</f>
        <v/>
      </c>
      <c r="D2" s="112" t="inlineStr">
        <is>
          <t>ATO item(s):</t>
        </is>
      </c>
      <c r="F2" s="113" t="inlineStr">
        <is>
          <t>18</t>
        </is>
      </c>
    </row>
    <row r="3" ht="6" customHeight="1">
      <c r="A3" s="270" t="n"/>
      <c r="B3" s="270" t="n"/>
      <c r="C3" s="270" t="n"/>
      <c r="D3" s="270" t="n"/>
      <c r="E3" s="270" t="n"/>
      <c r="F3" s="270" t="n"/>
      <c r="G3" s="270" t="n"/>
      <c r="H3" s="270" t="n"/>
      <c r="I3" s="270" t="n"/>
      <c r="J3" s="270" t="n"/>
      <c r="K3" s="270" t="n"/>
    </row>
    <row r="4" ht="28" customHeight="1">
      <c r="A4" s="9" t="inlineStr">
        <is>
          <t>Security / fund (code)</t>
        </is>
      </c>
      <c r="B4" s="9" t="inlineStr">
        <is>
          <t>Acquired</t>
        </is>
      </c>
      <c r="C4" s="9" t="inlineStr">
        <is>
          <t>Disposed</t>
        </is>
      </c>
      <c r="D4" s="9" t="inlineStr">
        <is>
          <t>Proceeds</t>
        </is>
      </c>
      <c r="E4" s="9" t="inlineStr">
        <is>
          <t>Cost base</t>
        </is>
      </c>
      <c r="F4" s="9" t="inlineStr">
        <is>
          <t>Gross gain/(loss)</t>
        </is>
      </c>
      <c r="G4" s="9" t="inlineStr">
        <is>
          <t>Held &gt; 12m?</t>
        </is>
      </c>
      <c r="H4" s="9" t="inlineStr">
        <is>
          <t>Discountable (gross)</t>
        </is>
      </c>
      <c r="I4" s="9" t="inlineStr">
        <is>
          <t>Other gains</t>
        </is>
      </c>
      <c r="J4" s="9" t="inlineStr">
        <is>
          <t>Losses</t>
        </is>
      </c>
      <c r="K4" s="9" t="inlineStr">
        <is>
          <t>Ref</t>
        </is>
      </c>
    </row>
    <row r="5">
      <c r="A5" s="51" t="n"/>
      <c r="B5" s="97" t="n"/>
      <c r="C5" s="97" t="n"/>
      <c r="D5" s="91" t="n"/>
      <c r="E5" s="91" t="n"/>
      <c r="F5" s="143">
        <f>IF(COUNTIFS(D5:E5,"*OUTSTANDING*"),"",IF(D5+E5=0,0,D5-E5))</f>
        <v/>
      </c>
      <c r="G5" s="51" t="n"/>
      <c r="H5" s="143">
        <f>IF(G5="Y",MAX(F5,0),0)</f>
        <v/>
      </c>
      <c r="I5" s="143">
        <f>IF(G5="Y",0,MAX(F5,0))</f>
        <v/>
      </c>
      <c r="J5" s="143">
        <f>MIN(F5,0)</f>
        <v/>
      </c>
      <c r="K5" s="51" t="n"/>
    </row>
    <row r="6">
      <c r="A6" s="51" t="n"/>
      <c r="B6" s="97" t="n"/>
      <c r="C6" s="97" t="n"/>
      <c r="D6" s="91" t="n"/>
      <c r="E6" s="91" t="n"/>
      <c r="F6" s="143">
        <f>IF(COUNTIFS(D6:E6,"*OUTSTANDING*"),"",IF(D6+E6=0,0,D6-E6))</f>
        <v/>
      </c>
      <c r="G6" s="51" t="n"/>
      <c r="H6" s="143">
        <f>IF(G6="Y",MAX(F6,0),0)</f>
        <v/>
      </c>
      <c r="I6" s="143">
        <f>IF(G6="Y",0,MAX(F6,0))</f>
        <v/>
      </c>
      <c r="J6" s="143">
        <f>MIN(F6,0)</f>
        <v/>
      </c>
      <c r="K6" s="51" t="n"/>
    </row>
    <row r="7">
      <c r="A7" s="51" t="n"/>
      <c r="B7" s="97" t="n"/>
      <c r="C7" s="97" t="n"/>
      <c r="D7" s="91" t="n"/>
      <c r="E7" s="91" t="n"/>
      <c r="F7" s="143">
        <f>IF(COUNTIFS(D7:E7,"*OUTSTANDING*"),"",IF(D7+E7=0,0,D7-E7))</f>
        <v/>
      </c>
      <c r="G7" s="51" t="n"/>
      <c r="H7" s="143">
        <f>IF(G7="Y",MAX(F7,0),0)</f>
        <v/>
      </c>
      <c r="I7" s="143">
        <f>IF(G7="Y",0,MAX(F7,0))</f>
        <v/>
      </c>
      <c r="J7" s="143">
        <f>MIN(F7,0)</f>
        <v/>
      </c>
      <c r="K7" s="51" t="n"/>
    </row>
    <row r="8">
      <c r="A8" s="51" t="n"/>
      <c r="B8" s="97" t="n"/>
      <c r="C8" s="97" t="n"/>
      <c r="D8" s="91" t="n"/>
      <c r="E8" s="91" t="n"/>
      <c r="F8" s="143">
        <f>IF(COUNTIFS(D8:E8,"*OUTSTANDING*"),"",IF(D8+E8=0,0,D8-E8))</f>
        <v/>
      </c>
      <c r="G8" s="51" t="n"/>
      <c r="H8" s="143">
        <f>IF(G8="Y",MAX(F8,0),0)</f>
        <v/>
      </c>
      <c r="I8" s="143">
        <f>IF(G8="Y",0,MAX(F8,0))</f>
        <v/>
      </c>
      <c r="J8" s="143">
        <f>MIN(F8,0)</f>
        <v/>
      </c>
      <c r="K8" s="51" t="n"/>
    </row>
    <row r="9">
      <c r="A9" s="51" t="n"/>
      <c r="B9" s="97" t="n"/>
      <c r="C9" s="97" t="n"/>
      <c r="D9" s="91" t="n"/>
      <c r="E9" s="91" t="n"/>
      <c r="F9" s="143">
        <f>IF(COUNTIFS(D9:E9,"*OUTSTANDING*"),"",IF(D9+E9=0,0,D9-E9))</f>
        <v/>
      </c>
      <c r="G9" s="51" t="n"/>
      <c r="H9" s="143">
        <f>IF(G9="Y",MAX(F9,0),0)</f>
        <v/>
      </c>
      <c r="I9" s="143">
        <f>IF(G9="Y",0,MAX(F9,0))</f>
        <v/>
      </c>
      <c r="J9" s="143">
        <f>MIN(F9,0)</f>
        <v/>
      </c>
      <c r="K9" s="51" t="n"/>
    </row>
    <row r="10">
      <c r="A10" s="51" t="n"/>
      <c r="B10" s="97" t="n"/>
      <c r="C10" s="97" t="n"/>
      <c r="D10" s="91" t="n"/>
      <c r="E10" s="91" t="n"/>
      <c r="F10" s="143">
        <f>IF(COUNTIFS(D10:E10,"*OUTSTANDING*"),"",IF(D10+E10=0,0,D10-E10))</f>
        <v/>
      </c>
      <c r="G10" s="51" t="n"/>
      <c r="H10" s="143">
        <f>IF(G10="Y",MAX(F10,0),0)</f>
        <v/>
      </c>
      <c r="I10" s="143">
        <f>IF(G10="Y",0,MAX(F10,0))</f>
        <v/>
      </c>
      <c r="J10" s="143">
        <f>MIN(F10,0)</f>
        <v/>
      </c>
      <c r="K10" s="51" t="n"/>
    </row>
    <row r="11">
      <c r="A11" s="51" t="n"/>
      <c r="B11" s="97" t="n"/>
      <c r="C11" s="97" t="n"/>
      <c r="D11" s="91" t="n"/>
      <c r="E11" s="91" t="n"/>
      <c r="F11" s="143">
        <f>IF(COUNTIFS(D11:E11,"*OUTSTANDING*"),"",IF(D11+E11=0,0,D11-E11))</f>
        <v/>
      </c>
      <c r="G11" s="51" t="n"/>
      <c r="H11" s="143">
        <f>IF(G11="Y",MAX(F11,0),0)</f>
        <v/>
      </c>
      <c r="I11" s="143">
        <f>IF(G11="Y",0,MAX(F11,0))</f>
        <v/>
      </c>
      <c r="J11" s="143">
        <f>MIN(F11,0)</f>
        <v/>
      </c>
      <c r="K11" s="51" t="n"/>
    </row>
    <row r="12">
      <c r="A12" s="51" t="n"/>
      <c r="B12" s="97" t="n"/>
      <c r="C12" s="97" t="n"/>
      <c r="D12" s="91" t="n"/>
      <c r="E12" s="91" t="n"/>
      <c r="F12" s="143">
        <f>IF(COUNTIFS(D12:E12,"*OUTSTANDING*"),"",IF(D12+E12=0,0,D12-E12))</f>
        <v/>
      </c>
      <c r="G12" s="51" t="n"/>
      <c r="H12" s="143">
        <f>IF(G12="Y",MAX(F12,0),0)</f>
        <v/>
      </c>
      <c r="I12" s="143">
        <f>IF(G12="Y",0,MAX(F12,0))</f>
        <v/>
      </c>
      <c r="J12" s="143">
        <f>MIN(F12,0)</f>
        <v/>
      </c>
      <c r="K12" s="51" t="n"/>
    </row>
    <row r="13">
      <c r="A13" s="51" t="n"/>
      <c r="B13" s="97" t="n"/>
      <c r="C13" s="97" t="n"/>
      <c r="D13" s="91" t="n"/>
      <c r="E13" s="91" t="n"/>
      <c r="F13" s="143">
        <f>IF(COUNTIFS(D13:E13,"*OUTSTANDING*"),"",IF(D13+E13=0,0,D13-E13))</f>
        <v/>
      </c>
      <c r="G13" s="51" t="n"/>
      <c r="H13" s="143">
        <f>IF(G13="Y",MAX(F13,0),0)</f>
        <v/>
      </c>
      <c r="I13" s="143">
        <f>IF(G13="Y",0,MAX(F13,0))</f>
        <v/>
      </c>
      <c r="J13" s="143">
        <f>MIN(F13,0)</f>
        <v/>
      </c>
      <c r="K13" s="51" t="n"/>
    </row>
    <row r="14">
      <c r="A14" s="51" t="n"/>
      <c r="B14" s="97" t="n"/>
      <c r="C14" s="97" t="n"/>
      <c r="D14" s="91" t="n"/>
      <c r="E14" s="91" t="n"/>
      <c r="F14" s="143">
        <f>IF(COUNTIFS(D14:E14,"*OUTSTANDING*"),"",IF(D14+E14=0,0,D14-E14))</f>
        <v/>
      </c>
      <c r="G14" s="51" t="n"/>
      <c r="H14" s="143">
        <f>IF(G14="Y",MAX(F14,0),0)</f>
        <v/>
      </c>
      <c r="I14" s="143">
        <f>IF(G14="Y",0,MAX(F14,0))</f>
        <v/>
      </c>
      <c r="J14" s="143">
        <f>MIN(F14,0)</f>
        <v/>
      </c>
      <c r="K14" s="51" t="n"/>
    </row>
    <row r="15">
      <c r="A15" s="51" t="n"/>
      <c r="B15" s="97" t="n"/>
      <c r="C15" s="97" t="n"/>
      <c r="D15" s="91" t="n"/>
      <c r="E15" s="91" t="n"/>
      <c r="F15" s="143">
        <f>IF(COUNTIFS(D15:E15,"*OUTSTANDING*"),"",IF(D15+E15=0,0,D15-E15))</f>
        <v/>
      </c>
      <c r="G15" s="51" t="n"/>
      <c r="H15" s="143">
        <f>IF(G15="Y",MAX(F15,0),0)</f>
        <v/>
      </c>
      <c r="I15" s="143">
        <f>IF(G15="Y",0,MAX(F15,0))</f>
        <v/>
      </c>
      <c r="J15" s="143">
        <f>MIN(F15,0)</f>
        <v/>
      </c>
      <c r="K15" s="51" t="n"/>
    </row>
    <row r="16">
      <c r="A16" s="51" t="n"/>
      <c r="B16" s="97" t="n"/>
      <c r="C16" s="97" t="n"/>
      <c r="D16" s="91" t="n"/>
      <c r="E16" s="91" t="n"/>
      <c r="F16" s="143">
        <f>IF(COUNTIFS(D16:E16,"*OUTSTANDING*"),"",IF(D16+E16=0,0,D16-E16))</f>
        <v/>
      </c>
      <c r="G16" s="51" t="n"/>
      <c r="H16" s="143">
        <f>IF(G16="Y",MAX(F16,0),0)</f>
        <v/>
      </c>
      <c r="I16" s="143">
        <f>IF(G16="Y",0,MAX(F16,0))</f>
        <v/>
      </c>
      <c r="J16" s="143">
        <f>MIN(F16,0)</f>
        <v/>
      </c>
      <c r="K16" s="51" t="n"/>
    </row>
    <row r="17">
      <c r="A17" s="120" t="inlineStr">
        <is>
          <t>TOTAL</t>
        </is>
      </c>
      <c r="B17" s="273" t="n"/>
      <c r="C17" s="273" t="n"/>
      <c r="D17" s="139">
        <f>IF(COUNTIFS(D5:D16,"*OUTSTANDING*")&gt;0,"PROVISIONAL",SUM(D5:D16))</f>
        <v/>
      </c>
      <c r="E17" s="139">
        <f>IF(COUNTIFS(E5:E16,"*OUTSTANDING*")+COUNTIFS(A5:A86,"E?*OUTSTANDING*")+COUNTIFS(A5:A86,"Less*OUTSTANDING*")&gt;0,"PROVISIONAL",SUM(E5:E16))</f>
        <v/>
      </c>
      <c r="F17" s="139">
        <f>SUM(F5:F16)</f>
        <v/>
      </c>
      <c r="G17" s="284" t="n"/>
      <c r="H17" s="139">
        <f>SUM(H5:H16)</f>
        <v/>
      </c>
      <c r="I17" s="139">
        <f>SUM(I5:I16)</f>
        <v/>
      </c>
      <c r="J17" s="139">
        <f>SUM(J5:J16)</f>
        <v/>
      </c>
      <c r="K17" s="273" t="n"/>
    </row>
    <row r="19" ht="15" customHeight="1">
      <c r="A19" s="147" t="inlineStr">
        <is>
          <t>COST BASE BY ELEMENT  ·  s 110-25 ITAA 1997  ·  one block per parcel whose cost base has more than one element — its Cost base reads the block total</t>
        </is>
      </c>
      <c r="B19" s="147" t="n"/>
      <c r="C19" s="147" t="n"/>
      <c r="D19" s="147" t="n"/>
      <c r="E19" s="147" t="n"/>
      <c r="F19" s="147" t="n"/>
      <c r="G19" s="147" t="n"/>
      <c r="H19" s="147" t="n"/>
      <c r="I19" s="147" t="n"/>
      <c r="J19" s="147" t="n"/>
      <c r="K19" s="147" t="n"/>
    </row>
    <row r="20">
      <c r="A20" s="290" t="n"/>
      <c r="B20" s="290" t="inlineStr">
        <is>
          <t>S1</t>
        </is>
      </c>
      <c r="C20" s="290" t="n"/>
      <c r="D20" s="290" t="n"/>
      <c r="E20" s="290" t="n"/>
      <c r="F20" s="290" t="n"/>
      <c r="G20" s="290" t="n"/>
      <c r="H20" s="290" t="n"/>
      <c r="I20" s="290" t="n"/>
      <c r="J20" s="290" t="n"/>
      <c r="K20" s="290" t="n"/>
    </row>
    <row r="21">
      <c r="A21" s="57" t="n"/>
      <c r="B21" s="57" t="n"/>
      <c r="C21" s="57" t="n"/>
      <c r="D21" s="57" t="n"/>
      <c r="E21" s="313" t="n"/>
      <c r="F21" s="57" t="n"/>
      <c r="G21" s="57" t="n"/>
      <c r="H21" s="57" t="n"/>
      <c r="I21" s="57" t="n"/>
      <c r="J21" s="57" t="n"/>
      <c r="K21" s="57" t="n"/>
    </row>
    <row r="22">
      <c r="A22" s="57" t="n"/>
      <c r="B22" s="57" t="n"/>
      <c r="C22" s="57" t="n"/>
      <c r="D22" s="57" t="n"/>
      <c r="E22" s="313" t="n"/>
      <c r="F22" s="57" t="n"/>
      <c r="G22" s="57" t="n"/>
      <c r="H22" s="57" t="n"/>
      <c r="I22" s="57" t="n"/>
      <c r="J22" s="57" t="n"/>
      <c r="K22" s="57" t="n"/>
    </row>
    <row r="23">
      <c r="A23" s="57" t="n"/>
      <c r="B23" s="57" t="n"/>
      <c r="C23" s="57" t="n"/>
      <c r="D23" s="57" t="n"/>
      <c r="E23" s="313" t="n"/>
      <c r="F23" s="57" t="n"/>
      <c r="G23" s="57" t="n"/>
      <c r="H23" s="57" t="n"/>
      <c r="I23" s="57" t="n"/>
      <c r="J23" s="57" t="n"/>
      <c r="K23" s="57" t="n"/>
    </row>
    <row r="24">
      <c r="A24" s="57" t="n"/>
      <c r="B24" s="57" t="n"/>
      <c r="C24" s="57" t="n"/>
      <c r="D24" s="57" t="n"/>
      <c r="E24" s="313" t="n"/>
      <c r="F24" s="57" t="n"/>
      <c r="G24" s="57" t="n"/>
      <c r="H24" s="57" t="n"/>
      <c r="I24" s="57" t="n"/>
      <c r="J24" s="57" t="n"/>
      <c r="K24" s="57" t="n"/>
    </row>
    <row r="25">
      <c r="A25" s="57" t="n"/>
      <c r="B25" s="57" t="n"/>
      <c r="C25" s="57" t="n"/>
      <c r="D25" s="57" t="n"/>
      <c r="E25" s="313" t="n"/>
      <c r="F25" s="57" t="n"/>
      <c r="G25" s="57" t="n"/>
      <c r="H25" s="57" t="n"/>
      <c r="I25" s="57" t="n"/>
      <c r="J25" s="57" t="n"/>
      <c r="K25" s="57" t="n"/>
    </row>
    <row r="26">
      <c r="A26" s="57" t="n"/>
      <c r="B26" s="57" t="n"/>
      <c r="C26" s="57" t="n"/>
      <c r="D26" s="57" t="n"/>
      <c r="E26" s="313" t="n"/>
      <c r="F26" s="57" t="n"/>
      <c r="G26" s="57" t="n"/>
      <c r="H26" s="57" t="n"/>
      <c r="I26" s="57" t="n"/>
      <c r="J26" s="57" t="n"/>
      <c r="K26" s="57" t="n"/>
    </row>
    <row r="27">
      <c r="A27" s="57" t="n"/>
      <c r="B27" s="57" t="n"/>
      <c r="C27" s="57" t="n"/>
      <c r="D27" s="57" t="n"/>
      <c r="E27" s="313" t="n"/>
      <c r="F27" s="57" t="n"/>
      <c r="G27" s="57" t="n"/>
      <c r="H27" s="57" t="n"/>
      <c r="I27" s="57" t="n"/>
      <c r="J27" s="57" t="n"/>
      <c r="K27" s="57" t="n"/>
    </row>
    <row r="28">
      <c r="A28" s="57" t="n"/>
      <c r="B28" s="57" t="n"/>
      <c r="C28" s="57" t="n"/>
      <c r="D28" s="57" t="n"/>
      <c r="E28" s="313" t="n"/>
      <c r="F28" s="57" t="n"/>
      <c r="G28" s="57" t="n"/>
      <c r="H28" s="57" t="n"/>
      <c r="I28" s="57" t="n"/>
      <c r="J28" s="57" t="n"/>
      <c r="K28" s="57" t="n"/>
    </row>
    <row r="29">
      <c r="A29" s="57" t="n"/>
      <c r="B29" s="57" t="n"/>
      <c r="C29" s="57" t="n"/>
      <c r="D29" s="57" t="n"/>
      <c r="E29" s="313" t="n"/>
      <c r="F29" s="57" t="n"/>
      <c r="G29" s="57" t="n"/>
      <c r="H29" s="57" t="n"/>
      <c r="I29" s="57" t="n"/>
      <c r="J29" s="57" t="n"/>
      <c r="K29" s="57" t="n"/>
    </row>
    <row r="30">
      <c r="A30" s="57" t="n"/>
      <c r="B30" s="57" t="n"/>
      <c r="C30" s="57" t="n"/>
      <c r="D30" s="57" t="n"/>
      <c r="E30" s="313" t="n"/>
      <c r="F30" s="57" t="n"/>
      <c r="G30" s="57" t="n"/>
      <c r="H30" s="57" t="n"/>
      <c r="I30" s="57" t="n"/>
      <c r="J30" s="57" t="n"/>
      <c r="K30" s="57" t="n"/>
    </row>
    <row r="31">
      <c r="A31" s="57" t="n"/>
      <c r="B31" s="57" t="n"/>
      <c r="C31" s="57" t="n"/>
      <c r="D31" s="57" t="n"/>
      <c r="E31" s="313" t="n"/>
      <c r="F31" s="57" t="n"/>
      <c r="G31" s="57" t="n"/>
      <c r="H31" s="57" t="n"/>
      <c r="I31" s="57" t="n"/>
      <c r="J31" s="57" t="n"/>
      <c r="K31" s="57" t="n"/>
    </row>
    <row r="32">
      <c r="A32" s="57" t="n"/>
      <c r="B32" s="57" t="n"/>
      <c r="C32" s="57" t="n"/>
      <c r="D32" s="57" t="n"/>
      <c r="E32" s="313" t="n"/>
      <c r="F32" s="57" t="n"/>
      <c r="G32" s="57" t="n"/>
      <c r="H32" s="57" t="n"/>
      <c r="I32" s="57" t="n"/>
      <c r="J32" s="57" t="n"/>
      <c r="K32" s="57" t="n"/>
    </row>
    <row r="33">
      <c r="A33" s="57" t="n"/>
      <c r="B33" s="57" t="n"/>
      <c r="C33" s="57" t="n"/>
      <c r="D33" s="57" t="n"/>
      <c r="E33" s="313" t="n"/>
      <c r="F33" s="57" t="n"/>
      <c r="G33" s="57" t="n"/>
      <c r="H33" s="57" t="n"/>
      <c r="I33" s="57" t="n"/>
      <c r="J33" s="57" t="n"/>
      <c r="K33" s="57" t="n"/>
    </row>
    <row r="34">
      <c r="A34" s="57" t="n"/>
      <c r="B34" s="57" t="n"/>
      <c r="C34" s="57" t="n"/>
      <c r="D34" s="57" t="n"/>
      <c r="E34" s="313" t="n"/>
      <c r="F34" s="57" t="n"/>
      <c r="G34" s="57" t="n"/>
      <c r="H34" s="57" t="n"/>
      <c r="I34" s="57" t="n"/>
      <c r="J34" s="57" t="n"/>
      <c r="K34" s="57" t="n"/>
    </row>
    <row r="35">
      <c r="A35" s="149" t="inlineStr">
        <is>
          <t>Total</t>
        </is>
      </c>
      <c r="E35" s="292">
        <f>IF(COUNTIFS(A21:A34,"E?*OUTSTANDING*")+COUNTIFS(A21:A34,"Less*OUTSTANDING*")&gt;0,"OUTSTANDING",SUM(E21:E34))</f>
        <v/>
      </c>
    </row>
    <row r="37">
      <c r="A37" s="290" t="n"/>
      <c r="B37" s="290" t="inlineStr">
        <is>
          <t>S2</t>
        </is>
      </c>
      <c r="C37" s="290" t="n"/>
      <c r="D37" s="290" t="n"/>
      <c r="E37" s="290" t="n"/>
      <c r="F37" s="290" t="n"/>
      <c r="G37" s="290" t="n"/>
      <c r="H37" s="290" t="n"/>
      <c r="I37" s="290" t="n"/>
      <c r="J37" s="290" t="n"/>
      <c r="K37" s="290" t="n"/>
    </row>
    <row r="38">
      <c r="A38" s="57" t="n"/>
      <c r="B38" s="57" t="n"/>
      <c r="C38" s="57" t="n"/>
      <c r="D38" s="57" t="n"/>
      <c r="E38" s="313" t="n"/>
      <c r="F38" s="57" t="n"/>
      <c r="G38" s="57" t="n"/>
      <c r="H38" s="57" t="n"/>
      <c r="I38" s="57" t="n"/>
      <c r="J38" s="57" t="n"/>
      <c r="K38" s="57" t="n"/>
    </row>
    <row r="39">
      <c r="A39" s="57" t="n"/>
      <c r="B39" s="57" t="n"/>
      <c r="C39" s="57" t="n"/>
      <c r="D39" s="57" t="n"/>
      <c r="E39" s="313" t="n"/>
      <c r="F39" s="57" t="n"/>
      <c r="G39" s="57" t="n"/>
      <c r="H39" s="57" t="n"/>
      <c r="I39" s="57" t="n"/>
      <c r="J39" s="57" t="n"/>
      <c r="K39" s="57" t="n"/>
    </row>
    <row r="40">
      <c r="A40" s="57" t="n"/>
      <c r="B40" s="57" t="n"/>
      <c r="C40" s="57" t="n"/>
      <c r="D40" s="57" t="n"/>
      <c r="E40" s="313" t="n"/>
      <c r="F40" s="57" t="n"/>
      <c r="G40" s="57" t="n"/>
      <c r="H40" s="57" t="n"/>
      <c r="I40" s="57" t="n"/>
      <c r="J40" s="57" t="n"/>
      <c r="K40" s="57" t="n"/>
    </row>
    <row r="41">
      <c r="A41" s="57" t="n"/>
      <c r="B41" s="57" t="n"/>
      <c r="C41" s="57" t="n"/>
      <c r="D41" s="57" t="n"/>
      <c r="E41" s="313" t="n"/>
      <c r="F41" s="57" t="n"/>
      <c r="G41" s="57" t="n"/>
      <c r="H41" s="57" t="n"/>
      <c r="I41" s="57" t="n"/>
      <c r="J41" s="57" t="n"/>
      <c r="K41" s="57" t="n"/>
    </row>
    <row r="42">
      <c r="A42" s="57" t="n"/>
      <c r="B42" s="57" t="n"/>
      <c r="C42" s="57" t="n"/>
      <c r="D42" s="57" t="n"/>
      <c r="E42" s="313" t="n"/>
      <c r="F42" s="57" t="n"/>
      <c r="G42" s="57" t="n"/>
      <c r="H42" s="57" t="n"/>
      <c r="I42" s="57" t="n"/>
      <c r="J42" s="57" t="n"/>
      <c r="K42" s="57" t="n"/>
    </row>
    <row r="43">
      <c r="A43" s="57" t="n"/>
      <c r="B43" s="57" t="n"/>
      <c r="C43" s="57" t="n"/>
      <c r="D43" s="57" t="n"/>
      <c r="E43" s="313" t="n"/>
      <c r="F43" s="57" t="n"/>
      <c r="G43" s="57" t="n"/>
      <c r="H43" s="57" t="n"/>
      <c r="I43" s="57" t="n"/>
      <c r="J43" s="57" t="n"/>
      <c r="K43" s="57" t="n"/>
    </row>
    <row r="44">
      <c r="A44" s="57" t="n"/>
      <c r="B44" s="57" t="n"/>
      <c r="C44" s="57" t="n"/>
      <c r="D44" s="57" t="n"/>
      <c r="E44" s="313" t="n"/>
      <c r="F44" s="57" t="n"/>
      <c r="G44" s="57" t="n"/>
      <c r="H44" s="57" t="n"/>
      <c r="I44" s="57" t="n"/>
      <c r="J44" s="57" t="n"/>
      <c r="K44" s="57" t="n"/>
    </row>
    <row r="45">
      <c r="A45" s="57" t="n"/>
      <c r="B45" s="57" t="n"/>
      <c r="C45" s="57" t="n"/>
      <c r="D45" s="57" t="n"/>
      <c r="E45" s="313" t="n"/>
      <c r="F45" s="57" t="n"/>
      <c r="G45" s="57" t="n"/>
      <c r="H45" s="57" t="n"/>
      <c r="I45" s="57" t="n"/>
      <c r="J45" s="57" t="n"/>
      <c r="K45" s="57" t="n"/>
    </row>
    <row r="46">
      <c r="A46" s="57" t="n"/>
      <c r="B46" s="57" t="n"/>
      <c r="C46" s="57" t="n"/>
      <c r="D46" s="57" t="n"/>
      <c r="E46" s="313" t="n"/>
      <c r="F46" s="57" t="n"/>
      <c r="G46" s="57" t="n"/>
      <c r="H46" s="57" t="n"/>
      <c r="I46" s="57" t="n"/>
      <c r="J46" s="57" t="n"/>
      <c r="K46" s="57" t="n"/>
    </row>
    <row r="47">
      <c r="A47" s="57" t="n"/>
      <c r="B47" s="57" t="n"/>
      <c r="C47" s="57" t="n"/>
      <c r="D47" s="57" t="n"/>
      <c r="E47" s="313" t="n"/>
      <c r="F47" s="57" t="n"/>
      <c r="G47" s="57" t="n"/>
      <c r="H47" s="57" t="n"/>
      <c r="I47" s="57" t="n"/>
      <c r="J47" s="57" t="n"/>
      <c r="K47" s="57" t="n"/>
    </row>
    <row r="48">
      <c r="A48" s="57" t="n"/>
      <c r="B48" s="57" t="n"/>
      <c r="C48" s="57" t="n"/>
      <c r="D48" s="57" t="n"/>
      <c r="E48" s="313" t="n"/>
      <c r="F48" s="57" t="n"/>
      <c r="G48" s="57" t="n"/>
      <c r="H48" s="57" t="n"/>
      <c r="I48" s="57" t="n"/>
      <c r="J48" s="57" t="n"/>
      <c r="K48" s="57" t="n"/>
    </row>
    <row r="49">
      <c r="A49" s="57" t="n"/>
      <c r="B49" s="57" t="n"/>
      <c r="C49" s="57" t="n"/>
      <c r="D49" s="57" t="n"/>
      <c r="E49" s="313" t="n"/>
      <c r="F49" s="57" t="n"/>
      <c r="G49" s="57" t="n"/>
      <c r="H49" s="57" t="n"/>
      <c r="I49" s="57" t="n"/>
      <c r="J49" s="57" t="n"/>
      <c r="K49" s="57" t="n"/>
    </row>
    <row r="50">
      <c r="A50" s="57" t="n"/>
      <c r="B50" s="57" t="n"/>
      <c r="C50" s="57" t="n"/>
      <c r="D50" s="57" t="n"/>
      <c r="E50" s="313" t="n"/>
      <c r="F50" s="57" t="n"/>
      <c r="G50" s="57" t="n"/>
      <c r="H50" s="57" t="n"/>
      <c r="I50" s="57" t="n"/>
      <c r="J50" s="57" t="n"/>
      <c r="K50" s="57" t="n"/>
    </row>
    <row r="51">
      <c r="A51" s="57" t="n"/>
      <c r="B51" s="57" t="n"/>
      <c r="C51" s="57" t="n"/>
      <c r="D51" s="57" t="n"/>
      <c r="E51" s="313" t="n"/>
      <c r="F51" s="57" t="n"/>
      <c r="G51" s="57" t="n"/>
      <c r="H51" s="57" t="n"/>
      <c r="I51" s="57" t="n"/>
      <c r="J51" s="57" t="n"/>
      <c r="K51" s="57" t="n"/>
    </row>
    <row r="52">
      <c r="A52" s="149" t="inlineStr">
        <is>
          <t>Total</t>
        </is>
      </c>
      <c r="E52" s="292">
        <f>IF(COUNTIFS(A38:A51,"E?*OUTSTANDING*")+COUNTIFS(A38:A51,"Less*OUTSTANDING*")&gt;0,"OUTSTANDING",SUM(E38:E51))</f>
        <v/>
      </c>
    </row>
    <row r="54">
      <c r="A54" s="290" t="n"/>
      <c r="B54" s="290" t="inlineStr">
        <is>
          <t>S3</t>
        </is>
      </c>
      <c r="C54" s="290" t="n"/>
      <c r="D54" s="290" t="n"/>
      <c r="E54" s="290" t="n"/>
      <c r="F54" s="290" t="n"/>
      <c r="G54" s="290" t="n"/>
      <c r="H54" s="290" t="n"/>
      <c r="I54" s="290" t="n"/>
      <c r="J54" s="290" t="n"/>
      <c r="K54" s="290" t="n"/>
    </row>
    <row r="55">
      <c r="A55" s="57" t="n"/>
      <c r="B55" s="57" t="n"/>
      <c r="C55" s="57" t="n"/>
      <c r="D55" s="57" t="n"/>
      <c r="E55" s="313" t="n"/>
      <c r="F55" s="57" t="n"/>
      <c r="G55" s="57" t="n"/>
      <c r="H55" s="57" t="n"/>
      <c r="I55" s="57" t="n"/>
      <c r="J55" s="57" t="n"/>
      <c r="K55" s="57" t="n"/>
    </row>
    <row r="56">
      <c r="A56" s="57" t="n"/>
      <c r="B56" s="57" t="n"/>
      <c r="C56" s="57" t="n"/>
      <c r="D56" s="57" t="n"/>
      <c r="E56" s="313" t="n"/>
      <c r="F56" s="57" t="n"/>
      <c r="G56" s="57" t="n"/>
      <c r="H56" s="57" t="n"/>
      <c r="I56" s="57" t="n"/>
      <c r="J56" s="57" t="n"/>
      <c r="K56" s="57" t="n"/>
    </row>
    <row r="57">
      <c r="A57" s="57" t="n"/>
      <c r="B57" s="57" t="n"/>
      <c r="C57" s="57" t="n"/>
      <c r="D57" s="57" t="n"/>
      <c r="E57" s="313" t="n"/>
      <c r="F57" s="57" t="n"/>
      <c r="G57" s="57" t="n"/>
      <c r="H57" s="57" t="n"/>
      <c r="I57" s="57" t="n"/>
      <c r="J57" s="57" t="n"/>
      <c r="K57" s="57" t="n"/>
    </row>
    <row r="58">
      <c r="A58" s="57" t="n"/>
      <c r="B58" s="57" t="n"/>
      <c r="C58" s="57" t="n"/>
      <c r="D58" s="57" t="n"/>
      <c r="E58" s="313" t="n"/>
      <c r="F58" s="57" t="n"/>
      <c r="G58" s="57" t="n"/>
      <c r="H58" s="57" t="n"/>
      <c r="I58" s="57" t="n"/>
      <c r="J58" s="57" t="n"/>
      <c r="K58" s="57" t="n"/>
    </row>
    <row r="59">
      <c r="A59" s="57" t="n"/>
      <c r="B59" s="57" t="n"/>
      <c r="C59" s="57" t="n"/>
      <c r="D59" s="57" t="n"/>
      <c r="E59" s="313" t="n"/>
      <c r="F59" s="57" t="n"/>
      <c r="G59" s="57" t="n"/>
      <c r="H59" s="57" t="n"/>
      <c r="I59" s="57" t="n"/>
      <c r="J59" s="57" t="n"/>
      <c r="K59" s="57" t="n"/>
    </row>
    <row r="60">
      <c r="A60" s="57" t="n"/>
      <c r="B60" s="57" t="n"/>
      <c r="C60" s="57" t="n"/>
      <c r="D60" s="57" t="n"/>
      <c r="E60" s="313" t="n"/>
      <c r="F60" s="57" t="n"/>
      <c r="G60" s="57" t="n"/>
      <c r="H60" s="57" t="n"/>
      <c r="I60" s="57" t="n"/>
      <c r="J60" s="57" t="n"/>
      <c r="K60" s="57" t="n"/>
    </row>
    <row r="61">
      <c r="A61" s="57" t="n"/>
      <c r="B61" s="57" t="n"/>
      <c r="C61" s="57" t="n"/>
      <c r="D61" s="57" t="n"/>
      <c r="E61" s="313" t="n"/>
      <c r="F61" s="57" t="n"/>
      <c r="G61" s="57" t="n"/>
      <c r="H61" s="57" t="n"/>
      <c r="I61" s="57" t="n"/>
      <c r="J61" s="57" t="n"/>
      <c r="K61" s="57" t="n"/>
    </row>
    <row r="62">
      <c r="A62" s="57" t="n"/>
      <c r="B62" s="57" t="n"/>
      <c r="C62" s="57" t="n"/>
      <c r="D62" s="57" t="n"/>
      <c r="E62" s="313" t="n"/>
      <c r="F62" s="57" t="n"/>
      <c r="G62" s="57" t="n"/>
      <c r="H62" s="57" t="n"/>
      <c r="I62" s="57" t="n"/>
      <c r="J62" s="57" t="n"/>
      <c r="K62" s="57" t="n"/>
    </row>
    <row r="63">
      <c r="A63" s="57" t="n"/>
      <c r="B63" s="57" t="n"/>
      <c r="C63" s="57" t="n"/>
      <c r="D63" s="57" t="n"/>
      <c r="E63" s="313" t="n"/>
      <c r="F63" s="57" t="n"/>
      <c r="G63" s="57" t="n"/>
      <c r="H63" s="57" t="n"/>
      <c r="I63" s="57" t="n"/>
      <c r="J63" s="57" t="n"/>
      <c r="K63" s="57" t="n"/>
    </row>
    <row r="64">
      <c r="A64" s="57" t="n"/>
      <c r="B64" s="57" t="n"/>
      <c r="C64" s="57" t="n"/>
      <c r="D64" s="57" t="n"/>
      <c r="E64" s="313" t="n"/>
      <c r="F64" s="57" t="n"/>
      <c r="G64" s="57" t="n"/>
      <c r="H64" s="57" t="n"/>
      <c r="I64" s="57" t="n"/>
      <c r="J64" s="57" t="n"/>
      <c r="K64" s="57" t="n"/>
    </row>
    <row r="65">
      <c r="A65" s="57" t="n"/>
      <c r="B65" s="57" t="n"/>
      <c r="C65" s="57" t="n"/>
      <c r="D65" s="57" t="n"/>
      <c r="E65" s="313" t="n"/>
      <c r="F65" s="57" t="n"/>
      <c r="G65" s="57" t="n"/>
      <c r="H65" s="57" t="n"/>
      <c r="I65" s="57" t="n"/>
      <c r="J65" s="57" t="n"/>
      <c r="K65" s="57" t="n"/>
    </row>
    <row r="66">
      <c r="A66" s="57" t="n"/>
      <c r="B66" s="57" t="n"/>
      <c r="C66" s="57" t="n"/>
      <c r="D66" s="57" t="n"/>
      <c r="E66" s="313" t="n"/>
      <c r="F66" s="57" t="n"/>
      <c r="G66" s="57" t="n"/>
      <c r="H66" s="57" t="n"/>
      <c r="I66" s="57" t="n"/>
      <c r="J66" s="57" t="n"/>
      <c r="K66" s="57" t="n"/>
    </row>
    <row r="67">
      <c r="A67" s="57" t="n"/>
      <c r="B67" s="57" t="n"/>
      <c r="C67" s="57" t="n"/>
      <c r="D67" s="57" t="n"/>
      <c r="E67" s="313" t="n"/>
      <c r="F67" s="57" t="n"/>
      <c r="G67" s="57" t="n"/>
      <c r="H67" s="57" t="n"/>
      <c r="I67" s="57" t="n"/>
      <c r="J67" s="57" t="n"/>
      <c r="K67" s="57" t="n"/>
    </row>
    <row r="68">
      <c r="A68" s="57" t="n"/>
      <c r="B68" s="57" t="n"/>
      <c r="C68" s="57" t="n"/>
      <c r="D68" s="57" t="n"/>
      <c r="E68" s="313" t="n"/>
      <c r="F68" s="57" t="n"/>
      <c r="G68" s="57" t="n"/>
      <c r="H68" s="57" t="n"/>
      <c r="I68" s="57" t="n"/>
      <c r="J68" s="57" t="n"/>
      <c r="K68" s="57" t="n"/>
    </row>
    <row r="69">
      <c r="A69" s="149" t="inlineStr">
        <is>
          <t>Total</t>
        </is>
      </c>
      <c r="E69" s="292">
        <f>IF(COUNTIFS(A55:A68,"E?*OUTSTANDING*")+COUNTIFS(A55:A68,"Less*OUTSTANDING*")&gt;0,"OUTSTANDING",SUM(E55:E68))</f>
        <v/>
      </c>
    </row>
    <row r="71">
      <c r="A71" s="290" t="n"/>
      <c r="B71" s="290" t="inlineStr">
        <is>
          <t>S4</t>
        </is>
      </c>
      <c r="C71" s="290" t="n"/>
      <c r="D71" s="290" t="n"/>
      <c r="E71" s="290" t="n"/>
      <c r="F71" s="290" t="n"/>
      <c r="G71" s="290" t="n"/>
      <c r="H71" s="290" t="n"/>
      <c r="I71" s="290" t="n"/>
      <c r="J71" s="290" t="n"/>
      <c r="K71" s="290" t="n"/>
    </row>
    <row r="72">
      <c r="A72" s="57" t="n"/>
      <c r="B72" s="57" t="n"/>
      <c r="C72" s="57" t="n"/>
      <c r="D72" s="57" t="n"/>
      <c r="E72" s="313" t="n"/>
      <c r="F72" s="57" t="n"/>
      <c r="G72" s="57" t="n"/>
      <c r="H72" s="57" t="n"/>
      <c r="I72" s="57" t="n"/>
      <c r="J72" s="57" t="n"/>
      <c r="K72" s="57" t="n"/>
    </row>
    <row r="73">
      <c r="A73" s="57" t="n"/>
      <c r="B73" s="57" t="n"/>
      <c r="C73" s="57" t="n"/>
      <c r="D73" s="57" t="n"/>
      <c r="E73" s="313" t="n"/>
      <c r="F73" s="57" t="n"/>
      <c r="G73" s="57" t="n"/>
      <c r="H73" s="57" t="n"/>
      <c r="I73" s="57" t="n"/>
      <c r="J73" s="57" t="n"/>
      <c r="K73" s="57" t="n"/>
    </row>
    <row r="74">
      <c r="A74" s="57" t="n"/>
      <c r="B74" s="57" t="n"/>
      <c r="C74" s="57" t="n"/>
      <c r="D74" s="57" t="n"/>
      <c r="E74" s="313" t="n"/>
      <c r="F74" s="57" t="n"/>
      <c r="G74" s="57" t="n"/>
      <c r="H74" s="57" t="n"/>
      <c r="I74" s="57" t="n"/>
      <c r="J74" s="57" t="n"/>
      <c r="K74" s="57" t="n"/>
    </row>
    <row r="75">
      <c r="A75" s="57" t="n"/>
      <c r="B75" s="57" t="n"/>
      <c r="C75" s="57" t="n"/>
      <c r="D75" s="57" t="n"/>
      <c r="E75" s="313" t="n"/>
      <c r="F75" s="57" t="n"/>
      <c r="G75" s="57" t="n"/>
      <c r="H75" s="57" t="n"/>
      <c r="I75" s="57" t="n"/>
      <c r="J75" s="57" t="n"/>
      <c r="K75" s="57" t="n"/>
    </row>
    <row r="76">
      <c r="A76" s="57" t="n"/>
      <c r="B76" s="57" t="n"/>
      <c r="C76" s="57" t="n"/>
      <c r="D76" s="57" t="n"/>
      <c r="E76" s="313" t="n"/>
      <c r="F76" s="57" t="n"/>
      <c r="G76" s="57" t="n"/>
      <c r="H76" s="57" t="n"/>
      <c r="I76" s="57" t="n"/>
      <c r="J76" s="57" t="n"/>
      <c r="K76" s="57" t="n"/>
    </row>
    <row r="77">
      <c r="A77" s="57" t="n"/>
      <c r="B77" s="57" t="n"/>
      <c r="C77" s="57" t="n"/>
      <c r="D77" s="57" t="n"/>
      <c r="E77" s="313" t="n"/>
      <c r="F77" s="57" t="n"/>
      <c r="G77" s="57" t="n"/>
      <c r="H77" s="57" t="n"/>
      <c r="I77" s="57" t="n"/>
      <c r="J77" s="57" t="n"/>
      <c r="K77" s="57" t="n"/>
    </row>
    <row r="78">
      <c r="A78" s="57" t="n"/>
      <c r="B78" s="57" t="n"/>
      <c r="C78" s="57" t="n"/>
      <c r="D78" s="57" t="n"/>
      <c r="E78" s="313" t="n"/>
      <c r="F78" s="57" t="n"/>
      <c r="G78" s="57" t="n"/>
      <c r="H78" s="57" t="n"/>
      <c r="I78" s="57" t="n"/>
      <c r="J78" s="57" t="n"/>
      <c r="K78" s="57" t="n"/>
    </row>
    <row r="79">
      <c r="A79" s="57" t="n"/>
      <c r="B79" s="57" t="n"/>
      <c r="C79" s="57" t="n"/>
      <c r="D79" s="57" t="n"/>
      <c r="E79" s="313" t="n"/>
      <c r="F79" s="57" t="n"/>
      <c r="G79" s="57" t="n"/>
      <c r="H79" s="57" t="n"/>
      <c r="I79" s="57" t="n"/>
      <c r="J79" s="57" t="n"/>
      <c r="K79" s="57" t="n"/>
    </row>
    <row r="80">
      <c r="A80" s="57" t="n"/>
      <c r="B80" s="57" t="n"/>
      <c r="C80" s="57" t="n"/>
      <c r="D80" s="57" t="n"/>
      <c r="E80" s="313" t="n"/>
      <c r="F80" s="57" t="n"/>
      <c r="G80" s="57" t="n"/>
      <c r="H80" s="57" t="n"/>
      <c r="I80" s="57" t="n"/>
      <c r="J80" s="57" t="n"/>
      <c r="K80" s="57" t="n"/>
    </row>
    <row r="81">
      <c r="A81" s="57" t="n"/>
      <c r="B81" s="57" t="n"/>
      <c r="C81" s="57" t="n"/>
      <c r="D81" s="57" t="n"/>
      <c r="E81" s="313" t="n"/>
      <c r="F81" s="57" t="n"/>
      <c r="G81" s="57" t="n"/>
      <c r="H81" s="57" t="n"/>
      <c r="I81" s="57" t="n"/>
      <c r="J81" s="57" t="n"/>
      <c r="K81" s="57" t="n"/>
    </row>
    <row r="82">
      <c r="A82" s="57" t="n"/>
      <c r="B82" s="57" t="n"/>
      <c r="C82" s="57" t="n"/>
      <c r="D82" s="57" t="n"/>
      <c r="E82" s="313" t="n"/>
      <c r="F82" s="57" t="n"/>
      <c r="G82" s="57" t="n"/>
      <c r="H82" s="57" t="n"/>
      <c r="I82" s="57" t="n"/>
      <c r="J82" s="57" t="n"/>
      <c r="K82" s="57" t="n"/>
    </row>
    <row r="83">
      <c r="A83" s="57" t="n"/>
      <c r="B83" s="57" t="n"/>
      <c r="C83" s="57" t="n"/>
      <c r="D83" s="57" t="n"/>
      <c r="E83" s="313" t="n"/>
      <c r="F83" s="57" t="n"/>
      <c r="G83" s="57" t="n"/>
      <c r="H83" s="57" t="n"/>
      <c r="I83" s="57" t="n"/>
      <c r="J83" s="57" t="n"/>
      <c r="K83" s="57" t="n"/>
    </row>
    <row r="84">
      <c r="A84" s="57" t="n"/>
      <c r="B84" s="57" t="n"/>
      <c r="C84" s="57" t="n"/>
      <c r="D84" s="57" t="n"/>
      <c r="E84" s="313" t="n"/>
      <c r="F84" s="57" t="n"/>
      <c r="G84" s="57" t="n"/>
      <c r="H84" s="57" t="n"/>
      <c r="I84" s="57" t="n"/>
      <c r="J84" s="57" t="n"/>
      <c r="K84" s="57" t="n"/>
    </row>
    <row r="85">
      <c r="A85" s="57" t="n"/>
      <c r="B85" s="57" t="n"/>
      <c r="C85" s="57" t="n"/>
      <c r="D85" s="57" t="n"/>
      <c r="E85" s="313" t="n"/>
      <c r="F85" s="57" t="n"/>
      <c r="G85" s="57" t="n"/>
      <c r="H85" s="57" t="n"/>
      <c r="I85" s="57" t="n"/>
      <c r="J85" s="57" t="n"/>
      <c r="K85" s="57" t="n"/>
    </row>
    <row r="86">
      <c r="A86" s="149" t="inlineStr">
        <is>
          <t>Total</t>
        </is>
      </c>
      <c r="E86" s="292">
        <f>IF(COUNTIFS(A72:A85,"E?*OUTSTANDING*")+COUNTIFS(A72:A85,"Less*OUTSTANDING*")&gt;0,"OUTSTANDING",SUM(E72:E85))</f>
        <v/>
      </c>
    </row>
    <row r="88" ht="40" customHeight="1">
      <c r="A88" s="103" t="inlineStr">
        <is>
          <t>E1 purchase price (contract note) · E2 brokerage on buying AND selling · Less AMIT cost base net amount / return of capital (s 104-70, s 104-107A). One contract note may be keyed straight into Cost base. Disposed = the TRADE date, not settlement. Unused blocks fold away on the delivered file.</t>
        </is>
      </c>
    </row>
  </sheetData>
  <mergeCells count="5">
    <mergeCell ref="A88:K88"/>
    <mergeCell ref="D2:E2"/>
    <mergeCell ref="F2:K2"/>
    <mergeCell ref="A1:K1"/>
    <mergeCell ref="A2:C2"/>
  </mergeCells>
  <dataValidations count="1">
    <dataValidation sqref="G5:G16" showDropDown="0" showInputMessage="0" showErrorMessage="1" allowBlank="1" errorTitle="Held &gt; 12 months" error="Y or N — the row's discount formula reads the letter." type="list">
      <formula1>"Y,N"</formula1>
    </dataValidation>
  </dataValidations>
  <pageMargins left="0.75" right="0.75" top="1" bottom="1" header="0.5" footer="0.5"/>
  <pageSetup orientation="landscape" fitToHeight="0" fitToWidth="1"/>
</worksheet>
</file>

<file path=xl/worksheets/sheet12.xml><?xml version="1.0" encoding="utf-8"?>
<worksheet xmlns="http://schemas.openxmlformats.org/spreadsheetml/2006/main">
  <sheetPr>
    <tabColor rgb="003E8E7E"/>
    <outlinePr summaryBelow="1" summaryRight="1"/>
    <pageSetUpPr fitToPage="1"/>
  </sheetPr>
  <dimension ref="A1:K84"/>
  <sheetViews>
    <sheetView showGridLines="0" tabSelected="0" workbookViewId="0">
      <pane ySplit="4" topLeftCell="A5" activePane="bottomLeft" state="frozen"/>
      <selection pane="bottomLeft" activeCell="A1" sqref="A1"/>
    </sheetView>
  </sheetViews>
  <sheetFormatPr baseColWidth="8" defaultRowHeight="15"/>
  <cols>
    <col width="62" customWidth="1" min="1" max="1"/>
    <col width="11" customWidth="1" min="2" max="2"/>
    <col width="11" customWidth="1" min="3" max="3"/>
    <col width="12" customWidth="1" min="4" max="4"/>
    <col width="12" customWidth="1" min="5" max="5"/>
    <col width="14" customWidth="1" min="6" max="6"/>
    <col width="11" customWidth="1" min="7" max="7"/>
    <col width="15" customWidth="1" min="8" max="8"/>
    <col width="12" customWidth="1" min="9" max="9"/>
    <col width="11" customWidth="1" min="10" max="10"/>
    <col width="13" customWidth="1" min="11" max="11"/>
  </cols>
  <sheetData>
    <row r="1" ht="24" customHeight="1">
      <c r="A1" s="81" t="inlineStr">
        <is>
          <t>18c  ·  CGT events — crypto &amp; other assets (crypto-assets, collectables, personal-use assets, other CGT events)</t>
        </is>
      </c>
      <c r="B1" s="65" t="n"/>
      <c r="C1" s="65" t="n"/>
      <c r="D1" s="65" t="n"/>
      <c r="E1" s="65" t="n"/>
      <c r="F1" s="65" t="n"/>
      <c r="G1" s="65" t="n"/>
      <c r="H1" s="65" t="n"/>
      <c r="I1" s="65" t="n"/>
      <c r="J1" s="65" t="n"/>
      <c r="K1" s="65" t="n"/>
    </row>
    <row r="2">
      <c r="A2" s="111">
        <f>'00 Index'!$C$3&amp;"    ·    FY "&amp;'00 Index'!$C$4</f>
        <v/>
      </c>
      <c r="D2" s="112" t="inlineStr">
        <is>
          <t>ATO item(s):</t>
        </is>
      </c>
      <c r="F2" s="113" t="inlineStr">
        <is>
          <t>18</t>
        </is>
      </c>
    </row>
    <row r="3" ht="6" customHeight="1">
      <c r="A3" s="270" t="n"/>
      <c r="B3" s="270" t="n"/>
      <c r="C3" s="270" t="n"/>
      <c r="D3" s="270" t="n"/>
      <c r="E3" s="270" t="n"/>
      <c r="F3" s="270" t="n"/>
      <c r="G3" s="270" t="n"/>
      <c r="H3" s="270" t="n"/>
      <c r="I3" s="270" t="n"/>
      <c r="J3" s="270" t="n"/>
      <c r="K3" s="270" t="n"/>
    </row>
    <row r="4" ht="28" customHeight="1">
      <c r="A4" s="9" t="inlineStr">
        <is>
          <t>Asset / event</t>
        </is>
      </c>
      <c r="B4" s="9" t="inlineStr">
        <is>
          <t>Acquired</t>
        </is>
      </c>
      <c r="C4" s="9" t="inlineStr">
        <is>
          <t>Disposed</t>
        </is>
      </c>
      <c r="D4" s="9" t="inlineStr">
        <is>
          <t>Proceeds</t>
        </is>
      </c>
      <c r="E4" s="9" t="inlineStr">
        <is>
          <t>Cost base</t>
        </is>
      </c>
      <c r="F4" s="9" t="inlineStr">
        <is>
          <t>Gross gain/(loss)</t>
        </is>
      </c>
      <c r="G4" s="9" t="inlineStr">
        <is>
          <t>Held &gt; 12m?</t>
        </is>
      </c>
      <c r="H4" s="9" t="inlineStr">
        <is>
          <t>Discountable (gross)</t>
        </is>
      </c>
      <c r="I4" s="9" t="inlineStr">
        <is>
          <t>Other gains</t>
        </is>
      </c>
      <c r="J4" s="9" t="inlineStr">
        <is>
          <t>Losses</t>
        </is>
      </c>
      <c r="K4" s="9" t="inlineStr">
        <is>
          <t>Ref</t>
        </is>
      </c>
    </row>
    <row r="5">
      <c r="A5" s="51" t="n"/>
      <c r="B5" s="97" t="n"/>
      <c r="C5" s="97" t="n"/>
      <c r="D5" s="91" t="n"/>
      <c r="E5" s="91" t="n"/>
      <c r="F5" s="143">
        <f>IF(COUNTIFS(D5:E5,"*OUTSTANDING*"),"",IF(D5+E5=0,0,D5-E5))</f>
        <v/>
      </c>
      <c r="G5" s="51" t="n"/>
      <c r="H5" s="143">
        <f>IF(G5="Y",MAX(F5,0),0)</f>
        <v/>
      </c>
      <c r="I5" s="143">
        <f>IF(G5="Y",0,MAX(F5,0))</f>
        <v/>
      </c>
      <c r="J5" s="143">
        <f>MIN(F5,0)</f>
        <v/>
      </c>
      <c r="K5" s="51" t="n"/>
    </row>
    <row r="6">
      <c r="A6" s="51" t="n"/>
      <c r="B6" s="97" t="n"/>
      <c r="C6" s="97" t="n"/>
      <c r="D6" s="91" t="n"/>
      <c r="E6" s="91" t="n"/>
      <c r="F6" s="143">
        <f>IF(COUNTIFS(D6:E6,"*OUTSTANDING*"),"",IF(D6+E6=0,0,D6-E6))</f>
        <v/>
      </c>
      <c r="G6" s="51" t="n"/>
      <c r="H6" s="143">
        <f>IF(G6="Y",MAX(F6,0),0)</f>
        <v/>
      </c>
      <c r="I6" s="143">
        <f>IF(G6="Y",0,MAX(F6,0))</f>
        <v/>
      </c>
      <c r="J6" s="143">
        <f>MIN(F6,0)</f>
        <v/>
      </c>
      <c r="K6" s="51" t="n"/>
    </row>
    <row r="7">
      <c r="A7" s="51" t="n"/>
      <c r="B7" s="97" t="n"/>
      <c r="C7" s="97" t="n"/>
      <c r="D7" s="91" t="n"/>
      <c r="E7" s="91" t="n"/>
      <c r="F7" s="143">
        <f>IF(COUNTIFS(D7:E7,"*OUTSTANDING*"),"",IF(D7+E7=0,0,D7-E7))</f>
        <v/>
      </c>
      <c r="G7" s="51" t="n"/>
      <c r="H7" s="143">
        <f>IF(G7="Y",MAX(F7,0),0)</f>
        <v/>
      </c>
      <c r="I7" s="143">
        <f>IF(G7="Y",0,MAX(F7,0))</f>
        <v/>
      </c>
      <c r="J7" s="143">
        <f>MIN(F7,0)</f>
        <v/>
      </c>
      <c r="K7" s="51" t="n"/>
    </row>
    <row r="8">
      <c r="A8" s="51" t="n"/>
      <c r="B8" s="97" t="n"/>
      <c r="C8" s="97" t="n"/>
      <c r="D8" s="91" t="n"/>
      <c r="E8" s="91" t="n"/>
      <c r="F8" s="143">
        <f>IF(COUNTIFS(D8:E8,"*OUTSTANDING*"),"",IF(D8+E8=0,0,D8-E8))</f>
        <v/>
      </c>
      <c r="G8" s="51" t="n"/>
      <c r="H8" s="143">
        <f>IF(G8="Y",MAX(F8,0),0)</f>
        <v/>
      </c>
      <c r="I8" s="143">
        <f>IF(G8="Y",0,MAX(F8,0))</f>
        <v/>
      </c>
      <c r="J8" s="143">
        <f>MIN(F8,0)</f>
        <v/>
      </c>
      <c r="K8" s="51" t="n"/>
    </row>
    <row r="9">
      <c r="A9" s="51" t="n"/>
      <c r="B9" s="97" t="n"/>
      <c r="C9" s="97" t="n"/>
      <c r="D9" s="91" t="n"/>
      <c r="E9" s="91" t="n"/>
      <c r="F9" s="143">
        <f>IF(COUNTIFS(D9:E9,"*OUTSTANDING*"),"",IF(D9+E9=0,0,D9-E9))</f>
        <v/>
      </c>
      <c r="G9" s="51" t="n"/>
      <c r="H9" s="143">
        <f>IF(G9="Y",MAX(F9,0),0)</f>
        <v/>
      </c>
      <c r="I9" s="143">
        <f>IF(G9="Y",0,MAX(F9,0))</f>
        <v/>
      </c>
      <c r="J9" s="143">
        <f>MIN(F9,0)</f>
        <v/>
      </c>
      <c r="K9" s="51" t="n"/>
    </row>
    <row r="10">
      <c r="A10" s="51" t="n"/>
      <c r="B10" s="97" t="n"/>
      <c r="C10" s="97" t="n"/>
      <c r="D10" s="91" t="n"/>
      <c r="E10" s="91" t="n"/>
      <c r="F10" s="143">
        <f>IF(COUNTIFS(D10:E10,"*OUTSTANDING*"),"",IF(D10+E10=0,0,D10-E10))</f>
        <v/>
      </c>
      <c r="G10" s="51" t="n"/>
      <c r="H10" s="143">
        <f>IF(G10="Y",MAX(F10,0),0)</f>
        <v/>
      </c>
      <c r="I10" s="143">
        <f>IF(G10="Y",0,MAX(F10,0))</f>
        <v/>
      </c>
      <c r="J10" s="143">
        <f>MIN(F10,0)</f>
        <v/>
      </c>
      <c r="K10" s="51" t="n"/>
    </row>
    <row r="11">
      <c r="A11" s="51" t="n"/>
      <c r="B11" s="97" t="n"/>
      <c r="C11" s="97" t="n"/>
      <c r="D11" s="91" t="n"/>
      <c r="E11" s="91" t="n"/>
      <c r="F11" s="143">
        <f>IF(COUNTIFS(D11:E11,"*OUTSTANDING*"),"",IF(D11+E11=0,0,D11-E11))</f>
        <v/>
      </c>
      <c r="G11" s="51" t="n"/>
      <c r="H11" s="143">
        <f>IF(G11="Y",MAX(F11,0),0)</f>
        <v/>
      </c>
      <c r="I11" s="143">
        <f>IF(G11="Y",0,MAX(F11,0))</f>
        <v/>
      </c>
      <c r="J11" s="143">
        <f>MIN(F11,0)</f>
        <v/>
      </c>
      <c r="K11" s="51" t="n"/>
    </row>
    <row r="12">
      <c r="A12" s="51" t="n"/>
      <c r="B12" s="97" t="n"/>
      <c r="C12" s="97" t="n"/>
      <c r="D12" s="91" t="n"/>
      <c r="E12" s="91" t="n"/>
      <c r="F12" s="143">
        <f>IF(COUNTIFS(D12:E12,"*OUTSTANDING*"),"",IF(D12+E12=0,0,D12-E12))</f>
        <v/>
      </c>
      <c r="G12" s="51" t="n"/>
      <c r="H12" s="143">
        <f>IF(G12="Y",MAX(F12,0),0)</f>
        <v/>
      </c>
      <c r="I12" s="143">
        <f>IF(G12="Y",0,MAX(F12,0))</f>
        <v/>
      </c>
      <c r="J12" s="143">
        <f>MIN(F12,0)</f>
        <v/>
      </c>
      <c r="K12" s="51" t="n"/>
    </row>
    <row r="13">
      <c r="A13" s="120" t="inlineStr">
        <is>
          <t>TOTAL</t>
        </is>
      </c>
      <c r="B13" s="273" t="n"/>
      <c r="C13" s="273" t="n"/>
      <c r="D13" s="139">
        <f>IF(COUNTIFS(D5:D12,"*OUTSTANDING*")&gt;0,"PROVISIONAL",SUM(D5:D12))</f>
        <v/>
      </c>
      <c r="E13" s="139">
        <f>IF(COUNTIFS(E5:E12,"*OUTSTANDING*")+COUNTIFS(A5:A82,"E?*OUTSTANDING*")+COUNTIFS(A5:A82,"Less*OUTSTANDING*")&gt;0,"PROVISIONAL",SUM(E5:E12))</f>
        <v/>
      </c>
      <c r="F13" s="139">
        <f>SUM(F5:F12)</f>
        <v/>
      </c>
      <c r="G13" s="284" t="n"/>
      <c r="H13" s="139">
        <f>SUM(H5:H12)</f>
        <v/>
      </c>
      <c r="I13" s="139">
        <f>SUM(I5:I12)</f>
        <v/>
      </c>
      <c r="J13" s="139">
        <f>SUM(J5:J12)</f>
        <v/>
      </c>
      <c r="K13" s="273" t="n"/>
    </row>
    <row r="15" ht="15" customHeight="1">
      <c r="A15" s="147" t="inlineStr">
        <is>
          <t>COST BASE BY ELEMENT  ·  s 110-25 ITAA 1997  ·  one block per disposal whose cost base has more than one element — its Cost base reads the block total</t>
        </is>
      </c>
      <c r="B15" s="147" t="n"/>
      <c r="C15" s="147" t="n"/>
      <c r="D15" s="147" t="n"/>
      <c r="E15" s="147" t="n"/>
      <c r="F15" s="147" t="n"/>
      <c r="G15" s="147" t="n"/>
      <c r="H15" s="147" t="n"/>
      <c r="I15" s="147" t="n"/>
      <c r="J15" s="147" t="n"/>
      <c r="K15" s="147" t="n"/>
    </row>
    <row r="16">
      <c r="A16" s="290" t="n"/>
      <c r="B16" s="290" t="inlineStr">
        <is>
          <t>S1</t>
        </is>
      </c>
      <c r="C16" s="290" t="n"/>
      <c r="D16" s="290" t="n"/>
      <c r="E16" s="290" t="n"/>
      <c r="F16" s="290" t="n"/>
      <c r="G16" s="290" t="n"/>
      <c r="H16" s="290" t="n"/>
      <c r="I16" s="290" t="n"/>
      <c r="J16" s="290" t="n"/>
      <c r="K16" s="290" t="n"/>
    </row>
    <row r="17">
      <c r="A17" s="57" t="n"/>
      <c r="B17" s="57" t="n"/>
      <c r="C17" s="57" t="n"/>
      <c r="D17" s="57" t="n"/>
      <c r="E17" s="313" t="n"/>
      <c r="F17" s="57" t="n"/>
      <c r="G17" s="57" t="n"/>
      <c r="H17" s="57" t="n"/>
      <c r="I17" s="57" t="n"/>
      <c r="J17" s="57" t="n"/>
      <c r="K17" s="57" t="n"/>
    </row>
    <row r="18">
      <c r="A18" s="57" t="n"/>
      <c r="B18" s="57" t="n"/>
      <c r="C18" s="57" t="n"/>
      <c r="D18" s="57" t="n"/>
      <c r="E18" s="313" t="n"/>
      <c r="F18" s="57" t="n"/>
      <c r="G18" s="57" t="n"/>
      <c r="H18" s="57" t="n"/>
      <c r="I18" s="57" t="n"/>
      <c r="J18" s="57" t="n"/>
      <c r="K18" s="57" t="n"/>
    </row>
    <row r="19">
      <c r="A19" s="57" t="n"/>
      <c r="B19" s="57" t="n"/>
      <c r="C19" s="57" t="n"/>
      <c r="D19" s="57" t="n"/>
      <c r="E19" s="313" t="n"/>
      <c r="F19" s="57" t="n"/>
      <c r="G19" s="57" t="n"/>
      <c r="H19" s="57" t="n"/>
      <c r="I19" s="57" t="n"/>
      <c r="J19" s="57" t="n"/>
      <c r="K19" s="57" t="n"/>
    </row>
    <row r="20">
      <c r="A20" s="57" t="n"/>
      <c r="B20" s="57" t="n"/>
      <c r="C20" s="57" t="n"/>
      <c r="D20" s="57" t="n"/>
      <c r="E20" s="313" t="n"/>
      <c r="F20" s="57" t="n"/>
      <c r="G20" s="57" t="n"/>
      <c r="H20" s="57" t="n"/>
      <c r="I20" s="57" t="n"/>
      <c r="J20" s="57" t="n"/>
      <c r="K20" s="57" t="n"/>
    </row>
    <row r="21">
      <c r="A21" s="57" t="n"/>
      <c r="B21" s="57" t="n"/>
      <c r="C21" s="57" t="n"/>
      <c r="D21" s="57" t="n"/>
      <c r="E21" s="313" t="n"/>
      <c r="F21" s="57" t="n"/>
      <c r="G21" s="57" t="n"/>
      <c r="H21" s="57" t="n"/>
      <c r="I21" s="57" t="n"/>
      <c r="J21" s="57" t="n"/>
      <c r="K21" s="57" t="n"/>
    </row>
    <row r="22">
      <c r="A22" s="57" t="n"/>
      <c r="B22" s="57" t="n"/>
      <c r="C22" s="57" t="n"/>
      <c r="D22" s="57" t="n"/>
      <c r="E22" s="313" t="n"/>
      <c r="F22" s="57" t="n"/>
      <c r="G22" s="57" t="n"/>
      <c r="H22" s="57" t="n"/>
      <c r="I22" s="57" t="n"/>
      <c r="J22" s="57" t="n"/>
      <c r="K22" s="57" t="n"/>
    </row>
    <row r="23">
      <c r="A23" s="57" t="n"/>
      <c r="B23" s="57" t="n"/>
      <c r="C23" s="57" t="n"/>
      <c r="D23" s="57" t="n"/>
      <c r="E23" s="313" t="n"/>
      <c r="F23" s="57" t="n"/>
      <c r="G23" s="57" t="n"/>
      <c r="H23" s="57" t="n"/>
      <c r="I23" s="57" t="n"/>
      <c r="J23" s="57" t="n"/>
      <c r="K23" s="57" t="n"/>
    </row>
    <row r="24">
      <c r="A24" s="57" t="n"/>
      <c r="B24" s="57" t="n"/>
      <c r="C24" s="57" t="n"/>
      <c r="D24" s="57" t="n"/>
      <c r="E24" s="313" t="n"/>
      <c r="F24" s="57" t="n"/>
      <c r="G24" s="57" t="n"/>
      <c r="H24" s="57" t="n"/>
      <c r="I24" s="57" t="n"/>
      <c r="J24" s="57" t="n"/>
      <c r="K24" s="57" t="n"/>
    </row>
    <row r="25">
      <c r="A25" s="57" t="n"/>
      <c r="B25" s="57" t="n"/>
      <c r="C25" s="57" t="n"/>
      <c r="D25" s="57" t="n"/>
      <c r="E25" s="313" t="n"/>
      <c r="F25" s="57" t="n"/>
      <c r="G25" s="57" t="n"/>
      <c r="H25" s="57" t="n"/>
      <c r="I25" s="57" t="n"/>
      <c r="J25" s="57" t="n"/>
      <c r="K25" s="57" t="n"/>
    </row>
    <row r="26">
      <c r="A26" s="57" t="n"/>
      <c r="B26" s="57" t="n"/>
      <c r="C26" s="57" t="n"/>
      <c r="D26" s="57" t="n"/>
      <c r="E26" s="313" t="n"/>
      <c r="F26" s="57" t="n"/>
      <c r="G26" s="57" t="n"/>
      <c r="H26" s="57" t="n"/>
      <c r="I26" s="57" t="n"/>
      <c r="J26" s="57" t="n"/>
      <c r="K26" s="57" t="n"/>
    </row>
    <row r="27">
      <c r="A27" s="57" t="n"/>
      <c r="B27" s="57" t="n"/>
      <c r="C27" s="57" t="n"/>
      <c r="D27" s="57" t="n"/>
      <c r="E27" s="313" t="n"/>
      <c r="F27" s="57" t="n"/>
      <c r="G27" s="57" t="n"/>
      <c r="H27" s="57" t="n"/>
      <c r="I27" s="57" t="n"/>
      <c r="J27" s="57" t="n"/>
      <c r="K27" s="57" t="n"/>
    </row>
    <row r="28">
      <c r="A28" s="57" t="n"/>
      <c r="B28" s="57" t="n"/>
      <c r="C28" s="57" t="n"/>
      <c r="D28" s="57" t="n"/>
      <c r="E28" s="313" t="n"/>
      <c r="F28" s="57" t="n"/>
      <c r="G28" s="57" t="n"/>
      <c r="H28" s="57" t="n"/>
      <c r="I28" s="57" t="n"/>
      <c r="J28" s="57" t="n"/>
      <c r="K28" s="57" t="n"/>
    </row>
    <row r="29">
      <c r="A29" s="57" t="n"/>
      <c r="B29" s="57" t="n"/>
      <c r="C29" s="57" t="n"/>
      <c r="D29" s="57" t="n"/>
      <c r="E29" s="313" t="n"/>
      <c r="F29" s="57" t="n"/>
      <c r="G29" s="57" t="n"/>
      <c r="H29" s="57" t="n"/>
      <c r="I29" s="57" t="n"/>
      <c r="J29" s="57" t="n"/>
      <c r="K29" s="57" t="n"/>
    </row>
    <row r="30">
      <c r="A30" s="57" t="n"/>
      <c r="B30" s="57" t="n"/>
      <c r="C30" s="57" t="n"/>
      <c r="D30" s="57" t="n"/>
      <c r="E30" s="313" t="n"/>
      <c r="F30" s="57" t="n"/>
      <c r="G30" s="57" t="n"/>
      <c r="H30" s="57" t="n"/>
      <c r="I30" s="57" t="n"/>
      <c r="J30" s="57" t="n"/>
      <c r="K30" s="57" t="n"/>
    </row>
    <row r="31">
      <c r="A31" s="149" t="inlineStr">
        <is>
          <t>Total</t>
        </is>
      </c>
      <c r="E31" s="292">
        <f>IF(COUNTIFS(A17:A30,"E?*OUTSTANDING*")+COUNTIFS(A17:A30,"Less*OUTSTANDING*")&gt;0,"OUTSTANDING",SUM(E17:E30))</f>
        <v/>
      </c>
    </row>
    <row r="33">
      <c r="A33" s="290" t="n"/>
      <c r="B33" s="290" t="inlineStr">
        <is>
          <t>S2</t>
        </is>
      </c>
      <c r="C33" s="290" t="n"/>
      <c r="D33" s="290" t="n"/>
      <c r="E33" s="290" t="n"/>
      <c r="F33" s="290" t="n"/>
      <c r="G33" s="290" t="n"/>
      <c r="H33" s="290" t="n"/>
      <c r="I33" s="290" t="n"/>
      <c r="J33" s="290" t="n"/>
      <c r="K33" s="290" t="n"/>
    </row>
    <row r="34">
      <c r="A34" s="57" t="n"/>
      <c r="B34" s="57" t="n"/>
      <c r="C34" s="57" t="n"/>
      <c r="D34" s="57" t="n"/>
      <c r="E34" s="313" t="n"/>
      <c r="F34" s="57" t="n"/>
      <c r="G34" s="57" t="n"/>
      <c r="H34" s="57" t="n"/>
      <c r="I34" s="57" t="n"/>
      <c r="J34" s="57" t="n"/>
      <c r="K34" s="57" t="n"/>
    </row>
    <row r="35">
      <c r="A35" s="57" t="n"/>
      <c r="B35" s="57" t="n"/>
      <c r="C35" s="57" t="n"/>
      <c r="D35" s="57" t="n"/>
      <c r="E35" s="313" t="n"/>
      <c r="F35" s="57" t="n"/>
      <c r="G35" s="57" t="n"/>
      <c r="H35" s="57" t="n"/>
      <c r="I35" s="57" t="n"/>
      <c r="J35" s="57" t="n"/>
      <c r="K35" s="57" t="n"/>
    </row>
    <row r="36">
      <c r="A36" s="57" t="n"/>
      <c r="B36" s="57" t="n"/>
      <c r="C36" s="57" t="n"/>
      <c r="D36" s="57" t="n"/>
      <c r="E36" s="313" t="n"/>
      <c r="F36" s="57" t="n"/>
      <c r="G36" s="57" t="n"/>
      <c r="H36" s="57" t="n"/>
      <c r="I36" s="57" t="n"/>
      <c r="J36" s="57" t="n"/>
      <c r="K36" s="57" t="n"/>
    </row>
    <row r="37">
      <c r="A37" s="57" t="n"/>
      <c r="B37" s="57" t="n"/>
      <c r="C37" s="57" t="n"/>
      <c r="D37" s="57" t="n"/>
      <c r="E37" s="313" t="n"/>
      <c r="F37" s="57" t="n"/>
      <c r="G37" s="57" t="n"/>
      <c r="H37" s="57" t="n"/>
      <c r="I37" s="57" t="n"/>
      <c r="J37" s="57" t="n"/>
      <c r="K37" s="57" t="n"/>
    </row>
    <row r="38">
      <c r="A38" s="57" t="n"/>
      <c r="B38" s="57" t="n"/>
      <c r="C38" s="57" t="n"/>
      <c r="D38" s="57" t="n"/>
      <c r="E38" s="313" t="n"/>
      <c r="F38" s="57" t="n"/>
      <c r="G38" s="57" t="n"/>
      <c r="H38" s="57" t="n"/>
      <c r="I38" s="57" t="n"/>
      <c r="J38" s="57" t="n"/>
      <c r="K38" s="57" t="n"/>
    </row>
    <row r="39">
      <c r="A39" s="57" t="n"/>
      <c r="B39" s="57" t="n"/>
      <c r="C39" s="57" t="n"/>
      <c r="D39" s="57" t="n"/>
      <c r="E39" s="313" t="n"/>
      <c r="F39" s="57" t="n"/>
      <c r="G39" s="57" t="n"/>
      <c r="H39" s="57" t="n"/>
      <c r="I39" s="57" t="n"/>
      <c r="J39" s="57" t="n"/>
      <c r="K39" s="57" t="n"/>
    </row>
    <row r="40">
      <c r="A40" s="57" t="n"/>
      <c r="B40" s="57" t="n"/>
      <c r="C40" s="57" t="n"/>
      <c r="D40" s="57" t="n"/>
      <c r="E40" s="313" t="n"/>
      <c r="F40" s="57" t="n"/>
      <c r="G40" s="57" t="n"/>
      <c r="H40" s="57" t="n"/>
      <c r="I40" s="57" t="n"/>
      <c r="J40" s="57" t="n"/>
      <c r="K40" s="57" t="n"/>
    </row>
    <row r="41">
      <c r="A41" s="57" t="n"/>
      <c r="B41" s="57" t="n"/>
      <c r="C41" s="57" t="n"/>
      <c r="D41" s="57" t="n"/>
      <c r="E41" s="313" t="n"/>
      <c r="F41" s="57" t="n"/>
      <c r="G41" s="57" t="n"/>
      <c r="H41" s="57" t="n"/>
      <c r="I41" s="57" t="n"/>
      <c r="J41" s="57" t="n"/>
      <c r="K41" s="57" t="n"/>
    </row>
    <row r="42">
      <c r="A42" s="57" t="n"/>
      <c r="B42" s="57" t="n"/>
      <c r="C42" s="57" t="n"/>
      <c r="D42" s="57" t="n"/>
      <c r="E42" s="313" t="n"/>
      <c r="F42" s="57" t="n"/>
      <c r="G42" s="57" t="n"/>
      <c r="H42" s="57" t="n"/>
      <c r="I42" s="57" t="n"/>
      <c r="J42" s="57" t="n"/>
      <c r="K42" s="57" t="n"/>
    </row>
    <row r="43">
      <c r="A43" s="57" t="n"/>
      <c r="B43" s="57" t="n"/>
      <c r="C43" s="57" t="n"/>
      <c r="D43" s="57" t="n"/>
      <c r="E43" s="313" t="n"/>
      <c r="F43" s="57" t="n"/>
      <c r="G43" s="57" t="n"/>
      <c r="H43" s="57" t="n"/>
      <c r="I43" s="57" t="n"/>
      <c r="J43" s="57" t="n"/>
      <c r="K43" s="57" t="n"/>
    </row>
    <row r="44">
      <c r="A44" s="57" t="n"/>
      <c r="B44" s="57" t="n"/>
      <c r="C44" s="57" t="n"/>
      <c r="D44" s="57" t="n"/>
      <c r="E44" s="313" t="n"/>
      <c r="F44" s="57" t="n"/>
      <c r="G44" s="57" t="n"/>
      <c r="H44" s="57" t="n"/>
      <c r="I44" s="57" t="n"/>
      <c r="J44" s="57" t="n"/>
      <c r="K44" s="57" t="n"/>
    </row>
    <row r="45">
      <c r="A45" s="57" t="n"/>
      <c r="B45" s="57" t="n"/>
      <c r="C45" s="57" t="n"/>
      <c r="D45" s="57" t="n"/>
      <c r="E45" s="313" t="n"/>
      <c r="F45" s="57" t="n"/>
      <c r="G45" s="57" t="n"/>
      <c r="H45" s="57" t="n"/>
      <c r="I45" s="57" t="n"/>
      <c r="J45" s="57" t="n"/>
      <c r="K45" s="57" t="n"/>
    </row>
    <row r="46">
      <c r="A46" s="57" t="n"/>
      <c r="B46" s="57" t="n"/>
      <c r="C46" s="57" t="n"/>
      <c r="D46" s="57" t="n"/>
      <c r="E46" s="313" t="n"/>
      <c r="F46" s="57" t="n"/>
      <c r="G46" s="57" t="n"/>
      <c r="H46" s="57" t="n"/>
      <c r="I46" s="57" t="n"/>
      <c r="J46" s="57" t="n"/>
      <c r="K46" s="57" t="n"/>
    </row>
    <row r="47">
      <c r="A47" s="57" t="n"/>
      <c r="B47" s="57" t="n"/>
      <c r="C47" s="57" t="n"/>
      <c r="D47" s="57" t="n"/>
      <c r="E47" s="313" t="n"/>
      <c r="F47" s="57" t="n"/>
      <c r="G47" s="57" t="n"/>
      <c r="H47" s="57" t="n"/>
      <c r="I47" s="57" t="n"/>
      <c r="J47" s="57" t="n"/>
      <c r="K47" s="57" t="n"/>
    </row>
    <row r="48">
      <c r="A48" s="149" t="inlineStr">
        <is>
          <t>Total</t>
        </is>
      </c>
      <c r="E48" s="292">
        <f>IF(COUNTIFS(A34:A47,"E?*OUTSTANDING*")+COUNTIFS(A34:A47,"Less*OUTSTANDING*")&gt;0,"OUTSTANDING",SUM(E34:E47))</f>
        <v/>
      </c>
    </row>
    <row r="50">
      <c r="A50" s="290" t="n"/>
      <c r="B50" s="290" t="inlineStr">
        <is>
          <t>S3</t>
        </is>
      </c>
      <c r="C50" s="290" t="n"/>
      <c r="D50" s="290" t="n"/>
      <c r="E50" s="290" t="n"/>
      <c r="F50" s="290" t="n"/>
      <c r="G50" s="290" t="n"/>
      <c r="H50" s="290" t="n"/>
      <c r="I50" s="290" t="n"/>
      <c r="J50" s="290" t="n"/>
      <c r="K50" s="290" t="n"/>
    </row>
    <row r="51">
      <c r="A51" s="57" t="n"/>
      <c r="B51" s="57" t="n"/>
      <c r="C51" s="57" t="n"/>
      <c r="D51" s="57" t="n"/>
      <c r="E51" s="313" t="n"/>
      <c r="F51" s="57" t="n"/>
      <c r="G51" s="57" t="n"/>
      <c r="H51" s="57" t="n"/>
      <c r="I51" s="57" t="n"/>
      <c r="J51" s="57" t="n"/>
      <c r="K51" s="57" t="n"/>
    </row>
    <row r="52">
      <c r="A52" s="57" t="n"/>
      <c r="B52" s="57" t="n"/>
      <c r="C52" s="57" t="n"/>
      <c r="D52" s="57" t="n"/>
      <c r="E52" s="313" t="n"/>
      <c r="F52" s="57" t="n"/>
      <c r="G52" s="57" t="n"/>
      <c r="H52" s="57" t="n"/>
      <c r="I52" s="57" t="n"/>
      <c r="J52" s="57" t="n"/>
      <c r="K52" s="57" t="n"/>
    </row>
    <row r="53">
      <c r="A53" s="57" t="n"/>
      <c r="B53" s="57" t="n"/>
      <c r="C53" s="57" t="n"/>
      <c r="D53" s="57" t="n"/>
      <c r="E53" s="313" t="n"/>
      <c r="F53" s="57" t="n"/>
      <c r="G53" s="57" t="n"/>
      <c r="H53" s="57" t="n"/>
      <c r="I53" s="57" t="n"/>
      <c r="J53" s="57" t="n"/>
      <c r="K53" s="57" t="n"/>
    </row>
    <row r="54">
      <c r="A54" s="57" t="n"/>
      <c r="B54" s="57" t="n"/>
      <c r="C54" s="57" t="n"/>
      <c r="D54" s="57" t="n"/>
      <c r="E54" s="313" t="n"/>
      <c r="F54" s="57" t="n"/>
      <c r="G54" s="57" t="n"/>
      <c r="H54" s="57" t="n"/>
      <c r="I54" s="57" t="n"/>
      <c r="J54" s="57" t="n"/>
      <c r="K54" s="57" t="n"/>
    </row>
    <row r="55">
      <c r="A55" s="57" t="n"/>
      <c r="B55" s="57" t="n"/>
      <c r="C55" s="57" t="n"/>
      <c r="D55" s="57" t="n"/>
      <c r="E55" s="313" t="n"/>
      <c r="F55" s="57" t="n"/>
      <c r="G55" s="57" t="n"/>
      <c r="H55" s="57" t="n"/>
      <c r="I55" s="57" t="n"/>
      <c r="J55" s="57" t="n"/>
      <c r="K55" s="57" t="n"/>
    </row>
    <row r="56">
      <c r="A56" s="57" t="n"/>
      <c r="B56" s="57" t="n"/>
      <c r="C56" s="57" t="n"/>
      <c r="D56" s="57" t="n"/>
      <c r="E56" s="313" t="n"/>
      <c r="F56" s="57" t="n"/>
      <c r="G56" s="57" t="n"/>
      <c r="H56" s="57" t="n"/>
      <c r="I56" s="57" t="n"/>
      <c r="J56" s="57" t="n"/>
      <c r="K56" s="57" t="n"/>
    </row>
    <row r="57">
      <c r="A57" s="57" t="n"/>
      <c r="B57" s="57" t="n"/>
      <c r="C57" s="57" t="n"/>
      <c r="D57" s="57" t="n"/>
      <c r="E57" s="313" t="n"/>
      <c r="F57" s="57" t="n"/>
      <c r="G57" s="57" t="n"/>
      <c r="H57" s="57" t="n"/>
      <c r="I57" s="57" t="n"/>
      <c r="J57" s="57" t="n"/>
      <c r="K57" s="57" t="n"/>
    </row>
    <row r="58">
      <c r="A58" s="57" t="n"/>
      <c r="B58" s="57" t="n"/>
      <c r="C58" s="57" t="n"/>
      <c r="D58" s="57" t="n"/>
      <c r="E58" s="313" t="n"/>
      <c r="F58" s="57" t="n"/>
      <c r="G58" s="57" t="n"/>
      <c r="H58" s="57" t="n"/>
      <c r="I58" s="57" t="n"/>
      <c r="J58" s="57" t="n"/>
      <c r="K58" s="57" t="n"/>
    </row>
    <row r="59">
      <c r="A59" s="57" t="n"/>
      <c r="B59" s="57" t="n"/>
      <c r="C59" s="57" t="n"/>
      <c r="D59" s="57" t="n"/>
      <c r="E59" s="313" t="n"/>
      <c r="F59" s="57" t="n"/>
      <c r="G59" s="57" t="n"/>
      <c r="H59" s="57" t="n"/>
      <c r="I59" s="57" t="n"/>
      <c r="J59" s="57" t="n"/>
      <c r="K59" s="57" t="n"/>
    </row>
    <row r="60">
      <c r="A60" s="57" t="n"/>
      <c r="B60" s="57" t="n"/>
      <c r="C60" s="57" t="n"/>
      <c r="D60" s="57" t="n"/>
      <c r="E60" s="313" t="n"/>
      <c r="F60" s="57" t="n"/>
      <c r="G60" s="57" t="n"/>
      <c r="H60" s="57" t="n"/>
      <c r="I60" s="57" t="n"/>
      <c r="J60" s="57" t="n"/>
      <c r="K60" s="57" t="n"/>
    </row>
    <row r="61">
      <c r="A61" s="57" t="n"/>
      <c r="B61" s="57" t="n"/>
      <c r="C61" s="57" t="n"/>
      <c r="D61" s="57" t="n"/>
      <c r="E61" s="313" t="n"/>
      <c r="F61" s="57" t="n"/>
      <c r="G61" s="57" t="n"/>
      <c r="H61" s="57" t="n"/>
      <c r="I61" s="57" t="n"/>
      <c r="J61" s="57" t="n"/>
      <c r="K61" s="57" t="n"/>
    </row>
    <row r="62">
      <c r="A62" s="57" t="n"/>
      <c r="B62" s="57" t="n"/>
      <c r="C62" s="57" t="n"/>
      <c r="D62" s="57" t="n"/>
      <c r="E62" s="313" t="n"/>
      <c r="F62" s="57" t="n"/>
      <c r="G62" s="57" t="n"/>
      <c r="H62" s="57" t="n"/>
      <c r="I62" s="57" t="n"/>
      <c r="J62" s="57" t="n"/>
      <c r="K62" s="57" t="n"/>
    </row>
    <row r="63">
      <c r="A63" s="57" t="n"/>
      <c r="B63" s="57" t="n"/>
      <c r="C63" s="57" t="n"/>
      <c r="D63" s="57" t="n"/>
      <c r="E63" s="313" t="n"/>
      <c r="F63" s="57" t="n"/>
      <c r="G63" s="57" t="n"/>
      <c r="H63" s="57" t="n"/>
      <c r="I63" s="57" t="n"/>
      <c r="J63" s="57" t="n"/>
      <c r="K63" s="57" t="n"/>
    </row>
    <row r="64">
      <c r="A64" s="57" t="n"/>
      <c r="B64" s="57" t="n"/>
      <c r="C64" s="57" t="n"/>
      <c r="D64" s="57" t="n"/>
      <c r="E64" s="313" t="n"/>
      <c r="F64" s="57" t="n"/>
      <c r="G64" s="57" t="n"/>
      <c r="H64" s="57" t="n"/>
      <c r="I64" s="57" t="n"/>
      <c r="J64" s="57" t="n"/>
      <c r="K64" s="57" t="n"/>
    </row>
    <row r="65">
      <c r="A65" s="149" t="inlineStr">
        <is>
          <t>Total</t>
        </is>
      </c>
      <c r="E65" s="292">
        <f>IF(COUNTIFS(A51:A64,"E?*OUTSTANDING*")+COUNTIFS(A51:A64,"Less*OUTSTANDING*")&gt;0,"OUTSTANDING",SUM(E51:E64))</f>
        <v/>
      </c>
    </row>
    <row r="67">
      <c r="A67" s="290" t="n"/>
      <c r="B67" s="290" t="inlineStr">
        <is>
          <t>S4</t>
        </is>
      </c>
      <c r="C67" s="290" t="n"/>
      <c r="D67" s="290" t="n"/>
      <c r="E67" s="290" t="n"/>
      <c r="F67" s="290" t="n"/>
      <c r="G67" s="290" t="n"/>
      <c r="H67" s="290" t="n"/>
      <c r="I67" s="290" t="n"/>
      <c r="J67" s="290" t="n"/>
      <c r="K67" s="290" t="n"/>
    </row>
    <row r="68">
      <c r="A68" s="57" t="n"/>
      <c r="B68" s="57" t="n"/>
      <c r="C68" s="57" t="n"/>
      <c r="D68" s="57" t="n"/>
      <c r="E68" s="313" t="n"/>
      <c r="F68" s="57" t="n"/>
      <c r="G68" s="57" t="n"/>
      <c r="H68" s="57" t="n"/>
      <c r="I68" s="57" t="n"/>
      <c r="J68" s="57" t="n"/>
      <c r="K68" s="57" t="n"/>
    </row>
    <row r="69">
      <c r="A69" s="57" t="n"/>
      <c r="B69" s="57" t="n"/>
      <c r="C69" s="57" t="n"/>
      <c r="D69" s="57" t="n"/>
      <c r="E69" s="313" t="n"/>
      <c r="F69" s="57" t="n"/>
      <c r="G69" s="57" t="n"/>
      <c r="H69" s="57" t="n"/>
      <c r="I69" s="57" t="n"/>
      <c r="J69" s="57" t="n"/>
      <c r="K69" s="57" t="n"/>
    </row>
    <row r="70">
      <c r="A70" s="57" t="n"/>
      <c r="B70" s="57" t="n"/>
      <c r="C70" s="57" t="n"/>
      <c r="D70" s="57" t="n"/>
      <c r="E70" s="313" t="n"/>
      <c r="F70" s="57" t="n"/>
      <c r="G70" s="57" t="n"/>
      <c r="H70" s="57" t="n"/>
      <c r="I70" s="57" t="n"/>
      <c r="J70" s="57" t="n"/>
      <c r="K70" s="57" t="n"/>
    </row>
    <row r="71">
      <c r="A71" s="57" t="n"/>
      <c r="B71" s="57" t="n"/>
      <c r="C71" s="57" t="n"/>
      <c r="D71" s="57" t="n"/>
      <c r="E71" s="313" t="n"/>
      <c r="F71" s="57" t="n"/>
      <c r="G71" s="57" t="n"/>
      <c r="H71" s="57" t="n"/>
      <c r="I71" s="57" t="n"/>
      <c r="J71" s="57" t="n"/>
      <c r="K71" s="57" t="n"/>
    </row>
    <row r="72">
      <c r="A72" s="57" t="n"/>
      <c r="B72" s="57" t="n"/>
      <c r="C72" s="57" t="n"/>
      <c r="D72" s="57" t="n"/>
      <c r="E72" s="313" t="n"/>
      <c r="F72" s="57" t="n"/>
      <c r="G72" s="57" t="n"/>
      <c r="H72" s="57" t="n"/>
      <c r="I72" s="57" t="n"/>
      <c r="J72" s="57" t="n"/>
      <c r="K72" s="57" t="n"/>
    </row>
    <row r="73">
      <c r="A73" s="57" t="n"/>
      <c r="B73" s="57" t="n"/>
      <c r="C73" s="57" t="n"/>
      <c r="D73" s="57" t="n"/>
      <c r="E73" s="313" t="n"/>
      <c r="F73" s="57" t="n"/>
      <c r="G73" s="57" t="n"/>
      <c r="H73" s="57" t="n"/>
      <c r="I73" s="57" t="n"/>
      <c r="J73" s="57" t="n"/>
      <c r="K73" s="57" t="n"/>
    </row>
    <row r="74">
      <c r="A74" s="57" t="n"/>
      <c r="B74" s="57" t="n"/>
      <c r="C74" s="57" t="n"/>
      <c r="D74" s="57" t="n"/>
      <c r="E74" s="313" t="n"/>
      <c r="F74" s="57" t="n"/>
      <c r="G74" s="57" t="n"/>
      <c r="H74" s="57" t="n"/>
      <c r="I74" s="57" t="n"/>
      <c r="J74" s="57" t="n"/>
      <c r="K74" s="57" t="n"/>
    </row>
    <row r="75">
      <c r="A75" s="57" t="n"/>
      <c r="B75" s="57" t="n"/>
      <c r="C75" s="57" t="n"/>
      <c r="D75" s="57" t="n"/>
      <c r="E75" s="313" t="n"/>
      <c r="F75" s="57" t="n"/>
      <c r="G75" s="57" t="n"/>
      <c r="H75" s="57" t="n"/>
      <c r="I75" s="57" t="n"/>
      <c r="J75" s="57" t="n"/>
      <c r="K75" s="57" t="n"/>
    </row>
    <row r="76">
      <c r="A76" s="57" t="n"/>
      <c r="B76" s="57" t="n"/>
      <c r="C76" s="57" t="n"/>
      <c r="D76" s="57" t="n"/>
      <c r="E76" s="313" t="n"/>
      <c r="F76" s="57" t="n"/>
      <c r="G76" s="57" t="n"/>
      <c r="H76" s="57" t="n"/>
      <c r="I76" s="57" t="n"/>
      <c r="J76" s="57" t="n"/>
      <c r="K76" s="57" t="n"/>
    </row>
    <row r="77">
      <c r="A77" s="57" t="n"/>
      <c r="B77" s="57" t="n"/>
      <c r="C77" s="57" t="n"/>
      <c r="D77" s="57" t="n"/>
      <c r="E77" s="313" t="n"/>
      <c r="F77" s="57" t="n"/>
      <c r="G77" s="57" t="n"/>
      <c r="H77" s="57" t="n"/>
      <c r="I77" s="57" t="n"/>
      <c r="J77" s="57" t="n"/>
      <c r="K77" s="57" t="n"/>
    </row>
    <row r="78">
      <c r="A78" s="57" t="n"/>
      <c r="B78" s="57" t="n"/>
      <c r="C78" s="57" t="n"/>
      <c r="D78" s="57" t="n"/>
      <c r="E78" s="313" t="n"/>
      <c r="F78" s="57" t="n"/>
      <c r="G78" s="57" t="n"/>
      <c r="H78" s="57" t="n"/>
      <c r="I78" s="57" t="n"/>
      <c r="J78" s="57" t="n"/>
      <c r="K78" s="57" t="n"/>
    </row>
    <row r="79">
      <c r="A79" s="57" t="n"/>
      <c r="B79" s="57" t="n"/>
      <c r="C79" s="57" t="n"/>
      <c r="D79" s="57" t="n"/>
      <c r="E79" s="313" t="n"/>
      <c r="F79" s="57" t="n"/>
      <c r="G79" s="57" t="n"/>
      <c r="H79" s="57" t="n"/>
      <c r="I79" s="57" t="n"/>
      <c r="J79" s="57" t="n"/>
      <c r="K79" s="57" t="n"/>
    </row>
    <row r="80">
      <c r="A80" s="57" t="n"/>
      <c r="B80" s="57" t="n"/>
      <c r="C80" s="57" t="n"/>
      <c r="D80" s="57" t="n"/>
      <c r="E80" s="313" t="n"/>
      <c r="F80" s="57" t="n"/>
      <c r="G80" s="57" t="n"/>
      <c r="H80" s="57" t="n"/>
      <c r="I80" s="57" t="n"/>
      <c r="J80" s="57" t="n"/>
      <c r="K80" s="57" t="n"/>
    </row>
    <row r="81">
      <c r="A81" s="57" t="n"/>
      <c r="B81" s="57" t="n"/>
      <c r="C81" s="57" t="n"/>
      <c r="D81" s="57" t="n"/>
      <c r="E81" s="313" t="n"/>
      <c r="F81" s="57" t="n"/>
      <c r="G81" s="57" t="n"/>
      <c r="H81" s="57" t="n"/>
      <c r="I81" s="57" t="n"/>
      <c r="J81" s="57" t="n"/>
      <c r="K81" s="57" t="n"/>
    </row>
    <row r="82">
      <c r="A82" s="149" t="inlineStr">
        <is>
          <t>Total</t>
        </is>
      </c>
      <c r="E82" s="292">
        <f>IF(COUNTIFS(A68:A81,"E?*OUTSTANDING*")+COUNTIFS(A68:A81,"Less*OUTSTANDING*")&gt;0,"OUTSTANDING",SUM(E68:E81))</f>
        <v/>
      </c>
    </row>
    <row r="84" ht="40" customHeight="1">
      <c r="A84" s="103" t="inlineStr">
        <is>
          <t>E1 cost (exchange report, invoice) · E2 exchange / network fees on buying AND selling. A personal-use asset that cost $10,000 or less is disregarded (s 118-10); a collectable loss offsets collectable gains only (s 108-10) — raise a TREATMENT point, never net it silently. Unused blocks fold away.</t>
        </is>
      </c>
    </row>
  </sheetData>
  <mergeCells count="5">
    <mergeCell ref="D2:E2"/>
    <mergeCell ref="A84:K84"/>
    <mergeCell ref="F2:K2"/>
    <mergeCell ref="A1:K1"/>
    <mergeCell ref="A2:C2"/>
  </mergeCells>
  <dataValidations count="1">
    <dataValidation sqref="G5:G12" showDropDown="0" showInputMessage="0" showErrorMessage="1" allowBlank="1" errorTitle="Held &gt; 12 months" error="Y or N — the row's discount formula reads the letter." type="list">
      <formula1>"Y,N"</formula1>
    </dataValidation>
  </dataValidations>
  <pageMargins left="0.75" right="0.75" top="1" bottom="1" header="0.5" footer="0.5"/>
  <pageSetup orientation="landscape" fitToHeight="0" fitToWidth="1"/>
</worksheet>
</file>

<file path=xl/worksheets/sheet13.xml><?xml version="1.0" encoding="utf-8"?>
<worksheet xmlns="http://schemas.openxmlformats.org/spreadsheetml/2006/main">
  <sheetPr>
    <tabColor rgb="003E8E7E"/>
    <outlinePr summaryBelow="1" summaryRight="1"/>
    <pageSetUpPr fitToPage="1"/>
  </sheetPr>
  <dimension ref="A1:F18"/>
  <sheetViews>
    <sheetView showGridLines="0" tabSelected="0" workbookViewId="0">
      <pane ySplit="4" topLeftCell="A5" activePane="bottomLeft" state="frozen"/>
      <selection pane="bottomLeft" activeCell="A1" sqref="A1"/>
    </sheetView>
  </sheetViews>
  <sheetFormatPr baseColWidth="8" defaultRowHeight="15"/>
  <cols>
    <col width="51" customWidth="1" min="1" max="1"/>
    <col width="14" customWidth="1" min="2" max="2"/>
    <col width="8" customWidth="1" min="3" max="3"/>
    <col width="44" customWidth="1" min="4" max="4"/>
    <col width="6" customWidth="1" min="5" max="5"/>
    <col width="20" customWidth="1" min="6" max="6"/>
  </cols>
  <sheetData>
    <row r="1" ht="24" customHeight="1">
      <c r="A1" s="81" t="inlineStr">
        <is>
          <t>18  ·  Capital gains summary</t>
        </is>
      </c>
      <c r="B1" s="65" t="n"/>
      <c r="C1" s="65" t="n"/>
      <c r="D1" s="65" t="n"/>
      <c r="E1" s="65" t="n"/>
      <c r="F1" s="65" t="n"/>
    </row>
    <row r="2">
      <c r="A2" s="111">
        <f>'00 Index'!$C$3&amp;"    ·    FY "&amp;'00 Index'!$C$4</f>
        <v/>
      </c>
      <c r="C2" s="112" t="inlineStr">
        <is>
          <t>ATO item(s):</t>
        </is>
      </c>
      <c r="F2" s="116" t="inlineStr">
        <is>
          <t>18</t>
        </is>
      </c>
    </row>
    <row r="3" ht="6" customHeight="1">
      <c r="A3" s="270" t="n"/>
      <c r="B3" s="270" t="n"/>
      <c r="C3" s="270" t="n"/>
      <c r="D3" s="270" t="n"/>
      <c r="E3" s="270" t="n"/>
      <c r="F3" s="270" t="n"/>
    </row>
    <row r="4" ht="26" customHeight="1">
      <c r="A4" s="9" t="inlineStr">
        <is>
          <t>Item</t>
        </is>
      </c>
      <c r="B4" s="9" t="inlineStr">
        <is>
          <t>Amount</t>
        </is>
      </c>
      <c r="C4" s="9" t="inlineStr">
        <is>
          <t>Ref</t>
        </is>
      </c>
      <c r="D4" s="9" t="inlineStr">
        <is>
          <t>Notes</t>
        </is>
      </c>
      <c r="E4" s="68" t="n"/>
      <c r="F4" s="69" t="n"/>
    </row>
    <row r="5">
      <c r="A5" s="132" t="inlineStr">
        <is>
          <t>Disposal gains — discountable (gross)</t>
        </is>
      </c>
      <c r="B5" s="122">
        <f>N('18a CGT Events'!H9)+N('IR Investment Register'!N505)+N('IR Investment Register'!O731)+N('18c CGT Other'!H13)</f>
        <v/>
      </c>
      <c r="C5" s="130" t="inlineStr">
        <is>
          <t>18a–c</t>
        </is>
      </c>
      <c r="D5" s="270" t="n"/>
      <c r="E5" s="270" t="n"/>
      <c r="F5" s="270" t="n"/>
    </row>
    <row r="6">
      <c r="A6" s="132" t="inlineStr">
        <is>
          <t>Disposal gains — other</t>
        </is>
      </c>
      <c r="B6" s="122">
        <f>N('18a CGT Events'!I9)+N('IR Investment Register'!O505)+N('IR Investment Register'!P731)+N('18c CGT Other'!I13)</f>
        <v/>
      </c>
      <c r="C6" s="130" t="inlineStr">
        <is>
          <t>18a–c</t>
        </is>
      </c>
      <c r="D6" s="270" t="n"/>
      <c r="E6" s="270" t="n"/>
      <c r="F6" s="270" t="n"/>
    </row>
    <row r="7">
      <c r="A7" s="132" t="inlineStr">
        <is>
          <t>Distributed gains — discountable (grossed up ×2)</t>
        </is>
      </c>
      <c r="B7" s="122">
        <f>'13 Distributions'!G9*2</f>
        <v/>
      </c>
      <c r="C7" s="130" t="inlineStr">
        <is>
          <t>13</t>
        </is>
      </c>
      <c r="D7" s="270" t="n"/>
      <c r="E7" s="270" t="n"/>
      <c r="F7" s="270" t="n"/>
    </row>
    <row r="8">
      <c r="A8" s="132" t="inlineStr">
        <is>
          <t>Distributed gains — other</t>
        </is>
      </c>
      <c r="B8" s="122">
        <f>'13 Distributions'!H9</f>
        <v/>
      </c>
      <c r="C8" s="130" t="inlineStr">
        <is>
          <t>13</t>
        </is>
      </c>
      <c r="D8" s="270" t="n"/>
      <c r="E8" s="270" t="n"/>
      <c r="F8" s="270" t="n"/>
    </row>
    <row r="9">
      <c r="A9" s="132" t="inlineStr">
        <is>
          <t>Current-year capital losses</t>
        </is>
      </c>
      <c r="B9" s="122">
        <f>N('18a CGT Events'!J9)+N('IR Investment Register'!P505)+N('IR Investment Register'!Q731)+N('18c CGT Other'!J13)</f>
        <v/>
      </c>
      <c r="C9" s="130" t="inlineStr">
        <is>
          <t>18a–c</t>
        </is>
      </c>
      <c r="D9" s="270" t="n"/>
      <c r="E9" s="270" t="n"/>
      <c r="F9" s="270" t="n"/>
    </row>
    <row r="10">
      <c r="A10" s="132" t="inlineStr">
        <is>
          <t>Prior-year losses applied (enter as negative)</t>
        </is>
      </c>
      <c r="B10" s="91" t="n"/>
      <c r="C10" s="130" t="inlineStr">
        <is>
          <t>L1</t>
        </is>
      </c>
      <c r="D10" s="270" t="n"/>
      <c r="E10" s="270" t="n"/>
      <c r="F10" s="270" t="n"/>
    </row>
    <row r="11">
      <c r="A11" s="120" t="inlineStr">
        <is>
          <t>Net gains before discount</t>
        </is>
      </c>
      <c r="B11" s="146">
        <f>SUM(B5:B10)</f>
        <v/>
      </c>
      <c r="C11" s="273" t="n"/>
      <c r="D11" s="270" t="n"/>
      <c r="E11" s="270" t="n"/>
      <c r="F11" s="270" t="n"/>
    </row>
    <row r="12">
      <c r="A12" s="132" t="inlineStr">
        <is>
          <t>CGT discount (FY rate, capped at net)</t>
        </is>
      </c>
      <c r="B12" s="143">
        <f>-MIN(B5+B7,MAX(B11,0))*IF('00 Index'!$F$5="Non-resident",0,'RT Rates'!$B$97)</f>
        <v/>
      </c>
      <c r="C12" s="273" t="n"/>
      <c r="D12" s="270" t="n"/>
      <c r="E12" s="270" t="n"/>
      <c r="F12" s="270" t="n"/>
    </row>
    <row r="13">
      <c r="A13" s="120" t="inlineStr">
        <is>
          <t>NET CAPITAL GAIN — Item 18 A</t>
        </is>
      </c>
      <c r="B13" s="146">
        <f>IF(COUNTIFS('18a CGT Events'!D9,"PROVISIONAL")+COUNTIFS('18a CGT Events'!E9,"PROVISIONAL")+COUNTIFS('IR Investment Register'!N505,"PROVISIONAL")+COUNTIFS('IR Investment Register'!O731,"PROVISIONAL")+COUNTIFS('18c CGT Other'!D13,"PROVISIONAL")+COUNTIFS('18c CGT Other'!E13,"PROVISIONAL"),"PROVISIONAL",MAX(B11+B12,0))</f>
        <v/>
      </c>
      <c r="C13" s="273" t="n"/>
      <c r="D13" s="270" t="n"/>
      <c r="E13" s="270" t="n"/>
      <c r="F13" s="270" t="n"/>
    </row>
    <row r="14">
      <c r="A14" s="132" t="inlineStr">
        <is>
          <t>Total current-year gains — Item 18 H</t>
        </is>
      </c>
      <c r="B14" s="151">
        <f>IF(COUNTIFS(B13,"PROVISIONAL"),"PROVISIONAL",B5+B6+B7+B8)</f>
        <v/>
      </c>
      <c r="C14" s="273" t="n"/>
      <c r="D14" s="270" t="n"/>
      <c r="E14" s="270" t="n"/>
      <c r="F14" s="270" t="n"/>
    </row>
    <row r="15">
      <c r="A15" s="132" t="inlineStr">
        <is>
          <t>Credit — foreign resident CG withholding (18 X)</t>
        </is>
      </c>
      <c r="B15" s="91" t="n"/>
      <c r="C15" s="130" t="inlineStr">
        <is>
          <t>→ TS credits</t>
        </is>
      </c>
      <c r="D15" s="270" t="n"/>
      <c r="E15" s="270" t="n"/>
      <c r="F15" s="270" t="n"/>
    </row>
    <row r="16">
      <c r="A16" s="132" t="inlineStr">
        <is>
          <t>Exemption / rollover applied (18 M — enter code)</t>
        </is>
      </c>
      <c r="B16" s="51" t="n"/>
      <c r="C16" s="273" t="n"/>
      <c r="D16" s="270" t="n"/>
      <c r="E16" s="270" t="n"/>
      <c r="F16" s="270" t="n"/>
    </row>
    <row r="17">
      <c r="A17" s="270" t="n"/>
      <c r="B17" s="270" t="n"/>
      <c r="C17" s="270" t="n"/>
      <c r="D17" s="270" t="n"/>
      <c r="E17" s="270" t="n"/>
      <c r="F17" s="270" t="n"/>
    </row>
    <row r="18" ht="28" customHeight="1">
      <c r="A18" s="103" t="inlineStr">
        <is>
          <t>18 G (CGT event occurred) = Y once any row is filled. If net is negative the balance carries forward (18 V) — update L1 Losses and raise a review point.</t>
        </is>
      </c>
    </row>
  </sheetData>
  <mergeCells count="5">
    <mergeCell ref="C2:E2"/>
    <mergeCell ref="A2:B2"/>
    <mergeCell ref="A1:F1"/>
    <mergeCell ref="D4:F4"/>
    <mergeCell ref="A18:F18"/>
  </mergeCells>
  <pageMargins left="0.75" right="0.75" top="1" bottom="1" header="0.5" footer="0.5"/>
  <pageSetup orientation="landscape" fitToHeight="0" fitToWidth="1"/>
</worksheet>
</file>

<file path=xl/worksheets/sheet14.xml><?xml version="1.0" encoding="utf-8"?>
<worksheet xmlns="http://schemas.openxmlformats.org/spreadsheetml/2006/main">
  <sheetPr>
    <tabColor rgb="003E8E7E"/>
    <outlinePr summaryBelow="1" summaryRight="1"/>
    <pageSetUpPr fitToPage="1"/>
  </sheetPr>
  <dimension ref="A1:U788"/>
  <sheetViews>
    <sheetView showGridLines="0" tabSelected="0" workbookViewId="0">
      <pane ySplit="4" topLeftCell="A5" activePane="bottomLeft" state="frozen"/>
      <selection pane="bottomLeft" activeCell="A1" sqref="A1"/>
    </sheetView>
  </sheetViews>
  <sheetFormatPr baseColWidth="8" defaultRowHeight="15"/>
  <cols>
    <col width="44" customWidth="1" min="1" max="1"/>
    <col width="8" customWidth="1" min="2" max="2"/>
    <col width="11" customWidth="1" min="3" max="3"/>
    <col width="12" customWidth="1" min="4" max="4"/>
    <col width="12" customWidth="1" min="5" max="5"/>
    <col width="42" customWidth="1" min="6" max="6"/>
    <col width="3" customWidth="1" min="7" max="7"/>
    <col width="11" customWidth="1" min="8" max="8"/>
    <col width="11" customWidth="1" min="9" max="9"/>
    <col width="13" customWidth="1" min="10" max="10"/>
    <col width="42" customWidth="1" min="11" max="11"/>
    <col width="12" customWidth="1" min="12" max="12"/>
    <col width="9" customWidth="1" min="13" max="13"/>
    <col width="12" customWidth="1" min="14" max="14"/>
    <col width="12" customWidth="1" min="15" max="15"/>
    <col width="12" customWidth="1" min="16" max="16"/>
    <col width="12" customWidth="1" min="17" max="17"/>
    <col width="12" customWidth="1" min="18" max="18"/>
    <col width="28" customWidth="1" min="19" max="19"/>
    <col width="12" customWidth="1" min="20" max="20"/>
    <col width="28" customWidth="1" min="21" max="21"/>
  </cols>
  <sheetData>
    <row r="1" ht="24" customHeight="1">
      <c r="A1" s="81" t="inlineStr">
        <is>
          <t>IR  ·  Investment register — every holding: shares &amp; units (feed 18b) · holdings at cost · property cost base · crypto (ties to 18c)</t>
        </is>
      </c>
      <c r="B1" s="65" t="n"/>
      <c r="C1" s="65" t="n"/>
      <c r="D1" s="65" t="n"/>
      <c r="E1" s="65" t="n"/>
      <c r="F1" s="65" t="n"/>
      <c r="G1" s="65" t="n"/>
      <c r="H1" s="65" t="n"/>
      <c r="I1" s="65" t="n"/>
      <c r="J1" s="65" t="n"/>
      <c r="K1" s="65" t="n"/>
      <c r="L1" s="65" t="n"/>
      <c r="M1" s="65" t="n"/>
      <c r="N1" s="65" t="n"/>
      <c r="O1" s="65" t="n"/>
      <c r="P1" s="65" t="n"/>
      <c r="Q1" s="65" t="n"/>
      <c r="R1" s="65" t="n"/>
      <c r="S1" s="65" t="n"/>
      <c r="T1" s="65" t="n"/>
      <c r="U1" s="65" t="n"/>
    </row>
    <row r="2">
      <c r="A2" s="111">
        <f>'00 Index'!$C$3&amp;"    ·    FY "&amp;'00 Index'!$C$4</f>
        <v/>
      </c>
      <c r="E2" s="115" t="inlineStr">
        <is>
          <t>ATO item(s):</t>
        </is>
      </c>
      <c r="F2" s="118" t="inlineStr">
        <is>
          <t>—</t>
        </is>
      </c>
    </row>
    <row r="3" ht="6" customHeight="1">
      <c r="A3" s="270" t="n"/>
      <c r="B3" s="270" t="n"/>
      <c r="C3" s="270" t="n"/>
      <c r="D3" s="270" t="n"/>
      <c r="E3" s="270" t="n"/>
      <c r="F3" s="270" t="n"/>
      <c r="G3" s="270" t="n"/>
      <c r="H3" s="270" t="n"/>
      <c r="I3" s="270" t="n"/>
      <c r="J3" s="270" t="n"/>
      <c r="K3" s="270" t="n"/>
      <c r="L3" s="270" t="n"/>
    </row>
    <row r="4" ht="28" customHeight="1">
      <c r="A4" s="9" t="inlineStr">
        <is>
          <t>Security</t>
        </is>
      </c>
      <c r="B4" s="9" t="inlineStr">
        <is>
          <t>Code</t>
        </is>
      </c>
      <c r="C4" s="9" t="inlineStr">
        <is>
          <t>Buy date</t>
        </is>
      </c>
      <c r="D4" s="9" t="inlineStr">
        <is>
          <t>Units</t>
        </is>
      </c>
      <c r="E4" s="9" t="inlineStr">
        <is>
          <t>Total cost</t>
        </is>
      </c>
      <c r="F4" s="9" t="inlineStr">
        <is>
          <t>Buy ref</t>
        </is>
      </c>
      <c r="G4" s="9" t="n"/>
      <c r="H4" s="9" t="inlineStr">
        <is>
          <t>Sell date</t>
        </is>
      </c>
      <c r="I4" s="9" t="inlineStr">
        <is>
          <t>Units sold</t>
        </is>
      </c>
      <c r="J4" s="9" t="inlineStr">
        <is>
          <t>Net proceeds</t>
        </is>
      </c>
      <c r="K4" s="9" t="inlineStr">
        <is>
          <t>Sell ref</t>
        </is>
      </c>
      <c r="L4" s="9" t="inlineStr">
        <is>
          <t>Gain/(loss)</t>
        </is>
      </c>
      <c r="M4" s="9" t="inlineStr">
        <is>
          <t>Discount</t>
        </is>
      </c>
      <c r="N4" s="9" t="inlineStr">
        <is>
          <t>Discountable</t>
        </is>
      </c>
      <c r="O4" s="9" t="inlineStr">
        <is>
          <t>Other gains</t>
        </is>
      </c>
      <c r="P4" s="9" t="inlineStr">
        <is>
          <t>Losses</t>
        </is>
      </c>
      <c r="Q4" s="9" t="inlineStr">
        <is>
          <t>Closing units</t>
        </is>
      </c>
      <c r="R4" s="9" t="inlineStr">
        <is>
          <t>Closing cost</t>
        </is>
      </c>
      <c r="S4" s="9" t="inlineStr">
        <is>
          <t>Discount basis</t>
        </is>
      </c>
      <c r="T4" s="9" t="n"/>
      <c r="U4" s="9" t="n"/>
    </row>
    <row r="5">
      <c r="A5" s="180" t="n"/>
      <c r="B5" s="180" t="n"/>
      <c r="C5" s="181" t="n"/>
      <c r="D5" s="259" t="n"/>
      <c r="E5" s="259" t="n"/>
      <c r="F5" s="180" t="n"/>
      <c r="G5" s="180" t="n"/>
      <c r="H5" s="181" t="n"/>
      <c r="I5" s="259" t="n"/>
      <c r="J5" s="259" t="n"/>
      <c r="K5" s="180" t="n"/>
      <c r="L5" s="143">
        <f>IF(COUNTIFS(D5:E5,"*OUTSTANDING*"),"",IF(J5=0,0,J5-E5*IF(D5=0,0,I5/D5)))</f>
        <v/>
      </c>
      <c r="M5" s="322">
        <f>IF(N(I5)=0,"",IF(COUNT(C5,H5)&lt;2,"?",IF(H5-C5&gt;365,"Y","N")))</f>
        <v/>
      </c>
      <c r="N5" s="143">
        <f>IF(OR(N(I5)=0,COUNT(C5,H5)&lt;2,COUNT(L5)=0),"",IF(M5="Y",MAX(L5,0),0))</f>
        <v/>
      </c>
      <c r="O5" s="143">
        <f>IF(OR(N(I5)=0,COUNT(C5,H5)&lt;2,COUNT(L5)=0),"",IF(M5="N",MAX(L5,0),0))</f>
        <v/>
      </c>
      <c r="P5" s="143">
        <f>IF(OR(N(I5)=0,COUNT(L5)=0),"",MIN(L5,0))</f>
        <v/>
      </c>
      <c r="Q5" s="321">
        <f>IF(COUNTIFS(D5,"*OUTSTANDING*"),"OUTSTANDING",MAX(0,N(D5)-N(I5)))</f>
        <v/>
      </c>
      <c r="R5" s="321">
        <f>IF(COUNTIFS(D5:E5,"*OUTSTANDING*"),"OUTSTANDING",IF(N(D5)=0,0,E5*Q5/D5))</f>
        <v/>
      </c>
      <c r="S5" s="180" t="n"/>
      <c r="T5" s="180" t="n"/>
      <c r="U5" s="180" t="n"/>
    </row>
    <row r="6">
      <c r="A6" s="180" t="n"/>
      <c r="B6" s="180" t="n"/>
      <c r="C6" s="181" t="n"/>
      <c r="D6" s="259" t="n"/>
      <c r="E6" s="259" t="n"/>
      <c r="F6" s="180" t="n"/>
      <c r="G6" s="180" t="n"/>
      <c r="H6" s="181" t="n"/>
      <c r="I6" s="259" t="n"/>
      <c r="J6" s="259" t="n"/>
      <c r="K6" s="180" t="n"/>
      <c r="L6" s="143">
        <f>IF(COUNTIFS(D6:E6,"*OUTSTANDING*"),"",IF(J6=0,0,J6-E6*IF(D6=0,0,I6/D6)))</f>
        <v/>
      </c>
      <c r="M6" s="322">
        <f>IF(N(I6)=0,"",IF(COUNT(C6,H6)&lt;2,"?",IF(H6-C6&gt;365,"Y","N")))</f>
        <v/>
      </c>
      <c r="N6" s="143">
        <f>IF(OR(N(I6)=0,COUNT(C6,H6)&lt;2,COUNT(L6)=0),"",IF(M6="Y",MAX(L6,0),0))</f>
        <v/>
      </c>
      <c r="O6" s="143">
        <f>IF(OR(N(I6)=0,COUNT(C6,H6)&lt;2,COUNT(L6)=0),"",IF(M6="N",MAX(L6,0),0))</f>
        <v/>
      </c>
      <c r="P6" s="143">
        <f>IF(OR(N(I6)=0,COUNT(L6)=0),"",MIN(L6,0))</f>
        <v/>
      </c>
      <c r="Q6" s="321">
        <f>IF(COUNTIFS(D6,"*OUTSTANDING*"),"OUTSTANDING",MAX(0,N(D6)-N(I6)))</f>
        <v/>
      </c>
      <c r="R6" s="321">
        <f>IF(COUNTIFS(D6:E6,"*OUTSTANDING*"),"OUTSTANDING",IF(N(D6)=0,0,E6*Q6/D6))</f>
        <v/>
      </c>
      <c r="S6" s="180" t="n"/>
      <c r="T6" s="180" t="n"/>
      <c r="U6" s="180" t="n"/>
    </row>
    <row r="7">
      <c r="A7" s="180" t="n"/>
      <c r="B7" s="180" t="n"/>
      <c r="C7" s="181" t="n"/>
      <c r="D7" s="259" t="n"/>
      <c r="E7" s="259" t="n"/>
      <c r="F7" s="180" t="n"/>
      <c r="G7" s="180" t="n"/>
      <c r="H7" s="181" t="n"/>
      <c r="I7" s="259" t="n"/>
      <c r="J7" s="259" t="n"/>
      <c r="K7" s="180" t="n"/>
      <c r="L7" s="143">
        <f>IF(COUNTIFS(D7:E7,"*OUTSTANDING*"),"",IF(J7=0,0,J7-E7*IF(D7=0,0,I7/D7)))</f>
        <v/>
      </c>
      <c r="M7" s="322">
        <f>IF(N(I7)=0,"",IF(COUNT(C7,H7)&lt;2,"?",IF(H7-C7&gt;365,"Y","N")))</f>
        <v/>
      </c>
      <c r="N7" s="143">
        <f>IF(OR(N(I7)=0,COUNT(C7,H7)&lt;2,COUNT(L7)=0),"",IF(M7="Y",MAX(L7,0),0))</f>
        <v/>
      </c>
      <c r="O7" s="143">
        <f>IF(OR(N(I7)=0,COUNT(C7,H7)&lt;2,COUNT(L7)=0),"",IF(M7="N",MAX(L7,0),0))</f>
        <v/>
      </c>
      <c r="P7" s="143">
        <f>IF(OR(N(I7)=0,COUNT(L7)=0),"",MIN(L7,0))</f>
        <v/>
      </c>
      <c r="Q7" s="321">
        <f>IF(COUNTIFS(D7,"*OUTSTANDING*"),"OUTSTANDING",MAX(0,N(D7)-N(I7)))</f>
        <v/>
      </c>
      <c r="R7" s="321">
        <f>IF(COUNTIFS(D7:E7,"*OUTSTANDING*"),"OUTSTANDING",IF(N(D7)=0,0,E7*Q7/D7))</f>
        <v/>
      </c>
      <c r="S7" s="180" t="n"/>
      <c r="T7" s="180" t="n"/>
      <c r="U7" s="180" t="n"/>
    </row>
    <row r="8">
      <c r="A8" s="180" t="n"/>
      <c r="B8" s="180" t="n"/>
      <c r="C8" s="181" t="n"/>
      <c r="D8" s="259" t="n"/>
      <c r="E8" s="259" t="n"/>
      <c r="F8" s="180" t="n"/>
      <c r="G8" s="180" t="n"/>
      <c r="H8" s="181" t="n"/>
      <c r="I8" s="259" t="n"/>
      <c r="J8" s="259" t="n"/>
      <c r="K8" s="180" t="n"/>
      <c r="L8" s="143">
        <f>IF(COUNTIFS(D8:E8,"*OUTSTANDING*"),"",IF(J8=0,0,J8-E8*IF(D8=0,0,I8/D8)))</f>
        <v/>
      </c>
      <c r="M8" s="322">
        <f>IF(N(I8)=0,"",IF(COUNT(C8,H8)&lt;2,"?",IF(H8-C8&gt;365,"Y","N")))</f>
        <v/>
      </c>
      <c r="N8" s="143">
        <f>IF(OR(N(I8)=0,COUNT(C8,H8)&lt;2,COUNT(L8)=0),"",IF(M8="Y",MAX(L8,0),0))</f>
        <v/>
      </c>
      <c r="O8" s="143">
        <f>IF(OR(N(I8)=0,COUNT(C8,H8)&lt;2,COUNT(L8)=0),"",IF(M8="N",MAX(L8,0),0))</f>
        <v/>
      </c>
      <c r="P8" s="143">
        <f>IF(OR(N(I8)=0,COUNT(L8)=0),"",MIN(L8,0))</f>
        <v/>
      </c>
      <c r="Q8" s="321">
        <f>IF(COUNTIFS(D8,"*OUTSTANDING*"),"OUTSTANDING",MAX(0,N(D8)-N(I8)))</f>
        <v/>
      </c>
      <c r="R8" s="321">
        <f>IF(COUNTIFS(D8:E8,"*OUTSTANDING*"),"OUTSTANDING",IF(N(D8)=0,0,E8*Q8/D8))</f>
        <v/>
      </c>
      <c r="S8" s="180" t="n"/>
      <c r="T8" s="180" t="n"/>
      <c r="U8" s="180" t="n"/>
    </row>
    <row r="9">
      <c r="A9" s="180" t="n"/>
      <c r="B9" s="180" t="n"/>
      <c r="C9" s="181" t="n"/>
      <c r="D9" s="259" t="n"/>
      <c r="E9" s="259" t="n"/>
      <c r="F9" s="180" t="n"/>
      <c r="G9" s="180" t="n"/>
      <c r="H9" s="181" t="n"/>
      <c r="I9" s="259" t="n"/>
      <c r="J9" s="259" t="n"/>
      <c r="K9" s="180" t="n"/>
      <c r="L9" s="143">
        <f>IF(COUNTIFS(D9:E9,"*OUTSTANDING*"),"",IF(J9=0,0,J9-E9*IF(D9=0,0,I9/D9)))</f>
        <v/>
      </c>
      <c r="M9" s="322">
        <f>IF(N(I9)=0,"",IF(COUNT(C9,H9)&lt;2,"?",IF(H9-C9&gt;365,"Y","N")))</f>
        <v/>
      </c>
      <c r="N9" s="143">
        <f>IF(OR(N(I9)=0,COUNT(C9,H9)&lt;2,COUNT(L9)=0),"",IF(M9="Y",MAX(L9,0),0))</f>
        <v/>
      </c>
      <c r="O9" s="143">
        <f>IF(OR(N(I9)=0,COUNT(C9,H9)&lt;2,COUNT(L9)=0),"",IF(M9="N",MAX(L9,0),0))</f>
        <v/>
      </c>
      <c r="P9" s="143">
        <f>IF(OR(N(I9)=0,COUNT(L9)=0),"",MIN(L9,0))</f>
        <v/>
      </c>
      <c r="Q9" s="321">
        <f>IF(COUNTIFS(D9,"*OUTSTANDING*"),"OUTSTANDING",MAX(0,N(D9)-N(I9)))</f>
        <v/>
      </c>
      <c r="R9" s="321">
        <f>IF(COUNTIFS(D9:E9,"*OUTSTANDING*"),"OUTSTANDING",IF(N(D9)=0,0,E9*Q9/D9))</f>
        <v/>
      </c>
      <c r="S9" s="180" t="n"/>
      <c r="T9" s="180" t="n"/>
      <c r="U9" s="180" t="n"/>
    </row>
    <row r="10">
      <c r="A10" s="180" t="n"/>
      <c r="B10" s="180" t="n"/>
      <c r="C10" s="181" t="n"/>
      <c r="D10" s="259" t="n"/>
      <c r="E10" s="259" t="n"/>
      <c r="F10" s="180" t="n"/>
      <c r="G10" s="180" t="n"/>
      <c r="H10" s="181" t="n"/>
      <c r="I10" s="259" t="n"/>
      <c r="J10" s="259" t="n"/>
      <c r="K10" s="180" t="n"/>
      <c r="L10" s="143">
        <f>IF(COUNTIFS(D10:E10,"*OUTSTANDING*"),"",IF(J10=0,0,J10-E10*IF(D10=0,0,I10/D10)))</f>
        <v/>
      </c>
      <c r="M10" s="322">
        <f>IF(N(I10)=0,"",IF(COUNT(C10,H10)&lt;2,"?",IF(H10-C10&gt;365,"Y","N")))</f>
        <v/>
      </c>
      <c r="N10" s="143">
        <f>IF(OR(N(I10)=0,COUNT(C10,H10)&lt;2,COUNT(L10)=0),"",IF(M10="Y",MAX(L10,0),0))</f>
        <v/>
      </c>
      <c r="O10" s="143">
        <f>IF(OR(N(I10)=0,COUNT(C10,H10)&lt;2,COUNT(L10)=0),"",IF(M10="N",MAX(L10,0),0))</f>
        <v/>
      </c>
      <c r="P10" s="143">
        <f>IF(OR(N(I10)=0,COUNT(L10)=0),"",MIN(L10,0))</f>
        <v/>
      </c>
      <c r="Q10" s="321">
        <f>IF(COUNTIFS(D10,"*OUTSTANDING*"),"OUTSTANDING",MAX(0,N(D10)-N(I10)))</f>
        <v/>
      </c>
      <c r="R10" s="321">
        <f>IF(COUNTIFS(D10:E10,"*OUTSTANDING*"),"OUTSTANDING",IF(N(D10)=0,0,E10*Q10/D10))</f>
        <v/>
      </c>
      <c r="S10" s="180" t="n"/>
      <c r="T10" s="180" t="n"/>
      <c r="U10" s="180" t="n"/>
    </row>
    <row r="11">
      <c r="A11" s="180" t="n"/>
      <c r="B11" s="180" t="n"/>
      <c r="C11" s="181" t="n"/>
      <c r="D11" s="259" t="n"/>
      <c r="E11" s="259" t="n"/>
      <c r="F11" s="180" t="n"/>
      <c r="G11" s="180" t="n"/>
      <c r="H11" s="181" t="n"/>
      <c r="I11" s="259" t="n"/>
      <c r="J11" s="259" t="n"/>
      <c r="K11" s="180" t="n"/>
      <c r="L11" s="143">
        <f>IF(COUNTIFS(D11:E11,"*OUTSTANDING*"),"",IF(J11=0,0,J11-E11*IF(D11=0,0,I11/D11)))</f>
        <v/>
      </c>
      <c r="M11" s="322">
        <f>IF(N(I11)=0,"",IF(COUNT(C11,H11)&lt;2,"?",IF(H11-C11&gt;365,"Y","N")))</f>
        <v/>
      </c>
      <c r="N11" s="143">
        <f>IF(OR(N(I11)=0,COUNT(C11,H11)&lt;2,COUNT(L11)=0),"",IF(M11="Y",MAX(L11,0),0))</f>
        <v/>
      </c>
      <c r="O11" s="143">
        <f>IF(OR(N(I11)=0,COUNT(C11,H11)&lt;2,COUNT(L11)=0),"",IF(M11="N",MAX(L11,0),0))</f>
        <v/>
      </c>
      <c r="P11" s="143">
        <f>IF(OR(N(I11)=0,COUNT(L11)=0),"",MIN(L11,0))</f>
        <v/>
      </c>
      <c r="Q11" s="321">
        <f>IF(COUNTIFS(D11,"*OUTSTANDING*"),"OUTSTANDING",MAX(0,N(D11)-N(I11)))</f>
        <v/>
      </c>
      <c r="R11" s="321">
        <f>IF(COUNTIFS(D11:E11,"*OUTSTANDING*"),"OUTSTANDING",IF(N(D11)=0,0,E11*Q11/D11))</f>
        <v/>
      </c>
      <c r="S11" s="180" t="n"/>
      <c r="T11" s="180" t="n"/>
      <c r="U11" s="180" t="n"/>
    </row>
    <row r="12">
      <c r="A12" s="180" t="n"/>
      <c r="B12" s="180" t="n"/>
      <c r="C12" s="181" t="n"/>
      <c r="D12" s="259" t="n"/>
      <c r="E12" s="259" t="n"/>
      <c r="F12" s="180" t="n"/>
      <c r="G12" s="180" t="n"/>
      <c r="H12" s="181" t="n"/>
      <c r="I12" s="259" t="n"/>
      <c r="J12" s="259" t="n"/>
      <c r="K12" s="180" t="n"/>
      <c r="L12" s="143">
        <f>IF(COUNTIFS(D12:E12,"*OUTSTANDING*"),"",IF(J12=0,0,J12-E12*IF(D12=0,0,I12/D12)))</f>
        <v/>
      </c>
      <c r="M12" s="322">
        <f>IF(N(I12)=0,"",IF(COUNT(C12,H12)&lt;2,"?",IF(H12-C12&gt;365,"Y","N")))</f>
        <v/>
      </c>
      <c r="N12" s="143">
        <f>IF(OR(N(I12)=0,COUNT(C12,H12)&lt;2,COUNT(L12)=0),"",IF(M12="Y",MAX(L12,0),0))</f>
        <v/>
      </c>
      <c r="O12" s="143">
        <f>IF(OR(N(I12)=0,COUNT(C12,H12)&lt;2,COUNT(L12)=0),"",IF(M12="N",MAX(L12,0),0))</f>
        <v/>
      </c>
      <c r="P12" s="143">
        <f>IF(OR(N(I12)=0,COUNT(L12)=0),"",MIN(L12,0))</f>
        <v/>
      </c>
      <c r="Q12" s="321">
        <f>IF(COUNTIFS(D12,"*OUTSTANDING*"),"OUTSTANDING",MAX(0,N(D12)-N(I12)))</f>
        <v/>
      </c>
      <c r="R12" s="321">
        <f>IF(COUNTIFS(D12:E12,"*OUTSTANDING*"),"OUTSTANDING",IF(N(D12)=0,0,E12*Q12/D12))</f>
        <v/>
      </c>
      <c r="S12" s="180" t="n"/>
      <c r="T12" s="180" t="n"/>
      <c r="U12" s="180" t="n"/>
    </row>
    <row r="13">
      <c r="A13" s="180" t="n"/>
      <c r="B13" s="180" t="n"/>
      <c r="C13" s="181" t="n"/>
      <c r="D13" s="259" t="n"/>
      <c r="E13" s="259" t="n"/>
      <c r="F13" s="180" t="n"/>
      <c r="G13" s="180" t="n"/>
      <c r="H13" s="181" t="n"/>
      <c r="I13" s="259" t="n"/>
      <c r="J13" s="259" t="n"/>
      <c r="K13" s="180" t="n"/>
      <c r="L13" s="143">
        <f>IF(COUNTIFS(D13:E13,"*OUTSTANDING*"),"",IF(J13=0,0,J13-E13*IF(D13=0,0,I13/D13)))</f>
        <v/>
      </c>
      <c r="M13" s="322">
        <f>IF(N(I13)=0,"",IF(COUNT(C13,H13)&lt;2,"?",IF(H13-C13&gt;365,"Y","N")))</f>
        <v/>
      </c>
      <c r="N13" s="143">
        <f>IF(OR(N(I13)=0,COUNT(C13,H13)&lt;2,COUNT(L13)=0),"",IF(M13="Y",MAX(L13,0),0))</f>
        <v/>
      </c>
      <c r="O13" s="143">
        <f>IF(OR(N(I13)=0,COUNT(C13,H13)&lt;2,COUNT(L13)=0),"",IF(M13="N",MAX(L13,0),0))</f>
        <v/>
      </c>
      <c r="P13" s="143">
        <f>IF(OR(N(I13)=0,COUNT(L13)=0),"",MIN(L13,0))</f>
        <v/>
      </c>
      <c r="Q13" s="321">
        <f>IF(COUNTIFS(D13,"*OUTSTANDING*"),"OUTSTANDING",MAX(0,N(D13)-N(I13)))</f>
        <v/>
      </c>
      <c r="R13" s="321">
        <f>IF(COUNTIFS(D13:E13,"*OUTSTANDING*"),"OUTSTANDING",IF(N(D13)=0,0,E13*Q13/D13))</f>
        <v/>
      </c>
      <c r="S13" s="180" t="n"/>
      <c r="T13" s="180" t="n"/>
      <c r="U13" s="180" t="n"/>
    </row>
    <row r="14">
      <c r="A14" s="180" t="n"/>
      <c r="B14" s="180" t="n"/>
      <c r="C14" s="181" t="n"/>
      <c r="D14" s="259" t="n"/>
      <c r="E14" s="259" t="n"/>
      <c r="F14" s="180" t="n"/>
      <c r="G14" s="180" t="n"/>
      <c r="H14" s="181" t="n"/>
      <c r="I14" s="259" t="n"/>
      <c r="J14" s="259" t="n"/>
      <c r="K14" s="180" t="n"/>
      <c r="L14" s="143">
        <f>IF(COUNTIFS(D14:E14,"*OUTSTANDING*"),"",IF(J14=0,0,J14-E14*IF(D14=0,0,I14/D14)))</f>
        <v/>
      </c>
      <c r="M14" s="322">
        <f>IF(N(I14)=0,"",IF(COUNT(C14,H14)&lt;2,"?",IF(H14-C14&gt;365,"Y","N")))</f>
        <v/>
      </c>
      <c r="N14" s="143">
        <f>IF(OR(N(I14)=0,COUNT(C14,H14)&lt;2,COUNT(L14)=0),"",IF(M14="Y",MAX(L14,0),0))</f>
        <v/>
      </c>
      <c r="O14" s="143">
        <f>IF(OR(N(I14)=0,COUNT(C14,H14)&lt;2,COUNT(L14)=0),"",IF(M14="N",MAX(L14,0),0))</f>
        <v/>
      </c>
      <c r="P14" s="143">
        <f>IF(OR(N(I14)=0,COUNT(L14)=0),"",MIN(L14,0))</f>
        <v/>
      </c>
      <c r="Q14" s="321">
        <f>IF(COUNTIFS(D14,"*OUTSTANDING*"),"OUTSTANDING",MAX(0,N(D14)-N(I14)))</f>
        <v/>
      </c>
      <c r="R14" s="321">
        <f>IF(COUNTIFS(D14:E14,"*OUTSTANDING*"),"OUTSTANDING",IF(N(D14)=0,0,E14*Q14/D14))</f>
        <v/>
      </c>
      <c r="S14" s="180" t="n"/>
      <c r="T14" s="180" t="n"/>
      <c r="U14" s="180" t="n"/>
    </row>
    <row r="15">
      <c r="A15" s="180" t="n"/>
      <c r="B15" s="180" t="n"/>
      <c r="C15" s="181" t="n"/>
      <c r="D15" s="259" t="n"/>
      <c r="E15" s="259" t="n"/>
      <c r="F15" s="180" t="n"/>
      <c r="G15" s="180" t="n"/>
      <c r="H15" s="181" t="n"/>
      <c r="I15" s="259" t="n"/>
      <c r="J15" s="259" t="n"/>
      <c r="K15" s="180" t="n"/>
      <c r="L15" s="143">
        <f>IF(COUNTIFS(D15:E15,"*OUTSTANDING*"),"",IF(J15=0,0,J15-E15*IF(D15=0,0,I15/D15)))</f>
        <v/>
      </c>
      <c r="M15" s="322">
        <f>IF(N(I15)=0,"",IF(COUNT(C15,H15)&lt;2,"?",IF(H15-C15&gt;365,"Y","N")))</f>
        <v/>
      </c>
      <c r="N15" s="143">
        <f>IF(OR(N(I15)=0,COUNT(C15,H15)&lt;2,COUNT(L15)=0),"",IF(M15="Y",MAX(L15,0),0))</f>
        <v/>
      </c>
      <c r="O15" s="143">
        <f>IF(OR(N(I15)=0,COUNT(C15,H15)&lt;2,COUNT(L15)=0),"",IF(M15="N",MAX(L15,0),0))</f>
        <v/>
      </c>
      <c r="P15" s="143">
        <f>IF(OR(N(I15)=0,COUNT(L15)=0),"",MIN(L15,0))</f>
        <v/>
      </c>
      <c r="Q15" s="321">
        <f>IF(COUNTIFS(D15,"*OUTSTANDING*"),"OUTSTANDING",MAX(0,N(D15)-N(I15)))</f>
        <v/>
      </c>
      <c r="R15" s="321">
        <f>IF(COUNTIFS(D15:E15,"*OUTSTANDING*"),"OUTSTANDING",IF(N(D15)=0,0,E15*Q15/D15))</f>
        <v/>
      </c>
      <c r="S15" s="180" t="n"/>
      <c r="T15" s="180" t="n"/>
      <c r="U15" s="180" t="n"/>
    </row>
    <row r="16">
      <c r="A16" s="180" t="n"/>
      <c r="B16" s="180" t="n"/>
      <c r="C16" s="181" t="n"/>
      <c r="D16" s="259" t="n"/>
      <c r="E16" s="259" t="n"/>
      <c r="F16" s="180" t="n"/>
      <c r="G16" s="180" t="n"/>
      <c r="H16" s="181" t="n"/>
      <c r="I16" s="259" t="n"/>
      <c r="J16" s="259" t="n"/>
      <c r="K16" s="180" t="n"/>
      <c r="L16" s="143">
        <f>IF(COUNTIFS(D16:E16,"*OUTSTANDING*"),"",IF(J16=0,0,J16-E16*IF(D16=0,0,I16/D16)))</f>
        <v/>
      </c>
      <c r="M16" s="322">
        <f>IF(N(I16)=0,"",IF(COUNT(C16,H16)&lt;2,"?",IF(H16-C16&gt;365,"Y","N")))</f>
        <v/>
      </c>
      <c r="N16" s="143">
        <f>IF(OR(N(I16)=0,COUNT(C16,H16)&lt;2,COUNT(L16)=0),"",IF(M16="Y",MAX(L16,0),0))</f>
        <v/>
      </c>
      <c r="O16" s="143">
        <f>IF(OR(N(I16)=0,COUNT(C16,H16)&lt;2,COUNT(L16)=0),"",IF(M16="N",MAX(L16,0),0))</f>
        <v/>
      </c>
      <c r="P16" s="143">
        <f>IF(OR(N(I16)=0,COUNT(L16)=0),"",MIN(L16,0))</f>
        <v/>
      </c>
      <c r="Q16" s="321">
        <f>IF(COUNTIFS(D16,"*OUTSTANDING*"),"OUTSTANDING",MAX(0,N(D16)-N(I16)))</f>
        <v/>
      </c>
      <c r="R16" s="321">
        <f>IF(COUNTIFS(D16:E16,"*OUTSTANDING*"),"OUTSTANDING",IF(N(D16)=0,0,E16*Q16/D16))</f>
        <v/>
      </c>
      <c r="S16" s="180" t="n"/>
      <c r="T16" s="180" t="n"/>
      <c r="U16" s="180" t="n"/>
    </row>
    <row r="17">
      <c r="A17" s="180" t="n"/>
      <c r="B17" s="180" t="n"/>
      <c r="C17" s="181" t="n"/>
      <c r="D17" s="259" t="n"/>
      <c r="E17" s="259" t="n"/>
      <c r="F17" s="180" t="n"/>
      <c r="G17" s="180" t="n"/>
      <c r="H17" s="181" t="n"/>
      <c r="I17" s="259" t="n"/>
      <c r="J17" s="259" t="n"/>
      <c r="K17" s="180" t="n"/>
      <c r="L17" s="143">
        <f>IF(COUNTIFS(D17:E17,"*OUTSTANDING*"),"",IF(J17=0,0,J17-E17*IF(D17=0,0,I17/D17)))</f>
        <v/>
      </c>
      <c r="M17" s="322">
        <f>IF(N(I17)=0,"",IF(COUNT(C17,H17)&lt;2,"?",IF(H17-C17&gt;365,"Y","N")))</f>
        <v/>
      </c>
      <c r="N17" s="143">
        <f>IF(OR(N(I17)=0,COUNT(C17,H17)&lt;2,COUNT(L17)=0),"",IF(M17="Y",MAX(L17,0),0))</f>
        <v/>
      </c>
      <c r="O17" s="143">
        <f>IF(OR(N(I17)=0,COUNT(C17,H17)&lt;2,COUNT(L17)=0),"",IF(M17="N",MAX(L17,0),0))</f>
        <v/>
      </c>
      <c r="P17" s="143">
        <f>IF(OR(N(I17)=0,COUNT(L17)=0),"",MIN(L17,0))</f>
        <v/>
      </c>
      <c r="Q17" s="321">
        <f>IF(COUNTIFS(D17,"*OUTSTANDING*"),"OUTSTANDING",MAX(0,N(D17)-N(I17)))</f>
        <v/>
      </c>
      <c r="R17" s="321">
        <f>IF(COUNTIFS(D17:E17,"*OUTSTANDING*"),"OUTSTANDING",IF(N(D17)=0,0,E17*Q17/D17))</f>
        <v/>
      </c>
      <c r="S17" s="180" t="n"/>
      <c r="T17" s="180" t="n"/>
      <c r="U17" s="180" t="n"/>
    </row>
    <row r="18">
      <c r="A18" s="180" t="n"/>
      <c r="B18" s="180" t="n"/>
      <c r="C18" s="181" t="n"/>
      <c r="D18" s="259" t="n"/>
      <c r="E18" s="259" t="n"/>
      <c r="F18" s="180" t="n"/>
      <c r="G18" s="180" t="n"/>
      <c r="H18" s="181" t="n"/>
      <c r="I18" s="259" t="n"/>
      <c r="J18" s="259" t="n"/>
      <c r="K18" s="180" t="n"/>
      <c r="L18" s="143">
        <f>IF(COUNTIFS(D18:E18,"*OUTSTANDING*"),"",IF(J18=0,0,J18-E18*IF(D18=0,0,I18/D18)))</f>
        <v/>
      </c>
      <c r="M18" s="322">
        <f>IF(N(I18)=0,"",IF(COUNT(C18,H18)&lt;2,"?",IF(H18-C18&gt;365,"Y","N")))</f>
        <v/>
      </c>
      <c r="N18" s="143">
        <f>IF(OR(N(I18)=0,COUNT(C18,H18)&lt;2,COUNT(L18)=0),"",IF(M18="Y",MAX(L18,0),0))</f>
        <v/>
      </c>
      <c r="O18" s="143">
        <f>IF(OR(N(I18)=0,COUNT(C18,H18)&lt;2,COUNT(L18)=0),"",IF(M18="N",MAX(L18,0),0))</f>
        <v/>
      </c>
      <c r="P18" s="143">
        <f>IF(OR(N(I18)=0,COUNT(L18)=0),"",MIN(L18,0))</f>
        <v/>
      </c>
      <c r="Q18" s="321">
        <f>IF(COUNTIFS(D18,"*OUTSTANDING*"),"OUTSTANDING",MAX(0,N(D18)-N(I18)))</f>
        <v/>
      </c>
      <c r="R18" s="321">
        <f>IF(COUNTIFS(D18:E18,"*OUTSTANDING*"),"OUTSTANDING",IF(N(D18)=0,0,E18*Q18/D18))</f>
        <v/>
      </c>
      <c r="S18" s="180" t="n"/>
      <c r="T18" s="180" t="n"/>
      <c r="U18" s="180" t="n"/>
    </row>
    <row r="19">
      <c r="A19" s="180" t="n"/>
      <c r="B19" s="180" t="n"/>
      <c r="C19" s="181" t="n"/>
      <c r="D19" s="259" t="n"/>
      <c r="E19" s="259" t="n"/>
      <c r="F19" s="180" t="n"/>
      <c r="G19" s="180" t="n"/>
      <c r="H19" s="181" t="n"/>
      <c r="I19" s="259" t="n"/>
      <c r="J19" s="259" t="n"/>
      <c r="K19" s="180" t="n"/>
      <c r="L19" s="143">
        <f>IF(COUNTIFS(D19:E19,"*OUTSTANDING*"),"",IF(J19=0,0,J19-E19*IF(D19=0,0,I19/D19)))</f>
        <v/>
      </c>
      <c r="M19" s="322">
        <f>IF(N(I19)=0,"",IF(COUNT(C19,H19)&lt;2,"?",IF(H19-C19&gt;365,"Y","N")))</f>
        <v/>
      </c>
      <c r="N19" s="143">
        <f>IF(OR(N(I19)=0,COUNT(C19,H19)&lt;2,COUNT(L19)=0),"",IF(M19="Y",MAX(L19,0),0))</f>
        <v/>
      </c>
      <c r="O19" s="143">
        <f>IF(OR(N(I19)=0,COUNT(C19,H19)&lt;2,COUNT(L19)=0),"",IF(M19="N",MAX(L19,0),0))</f>
        <v/>
      </c>
      <c r="P19" s="143">
        <f>IF(OR(N(I19)=0,COUNT(L19)=0),"",MIN(L19,0))</f>
        <v/>
      </c>
      <c r="Q19" s="321">
        <f>IF(COUNTIFS(D19,"*OUTSTANDING*"),"OUTSTANDING",MAX(0,N(D19)-N(I19)))</f>
        <v/>
      </c>
      <c r="R19" s="321">
        <f>IF(COUNTIFS(D19:E19,"*OUTSTANDING*"),"OUTSTANDING",IF(N(D19)=0,0,E19*Q19/D19))</f>
        <v/>
      </c>
      <c r="S19" s="180" t="n"/>
      <c r="T19" s="180" t="n"/>
      <c r="U19" s="180" t="n"/>
    </row>
    <row r="20">
      <c r="A20" s="180" t="n"/>
      <c r="B20" s="180" t="n"/>
      <c r="C20" s="181" t="n"/>
      <c r="D20" s="259" t="n"/>
      <c r="E20" s="259" t="n"/>
      <c r="F20" s="180" t="n"/>
      <c r="G20" s="180" t="n"/>
      <c r="H20" s="181" t="n"/>
      <c r="I20" s="259" t="n"/>
      <c r="J20" s="259" t="n"/>
      <c r="K20" s="180" t="n"/>
      <c r="L20" s="143">
        <f>IF(COUNTIFS(D20:E20,"*OUTSTANDING*"),"",IF(J20=0,0,J20-E20*IF(D20=0,0,I20/D20)))</f>
        <v/>
      </c>
      <c r="M20" s="322">
        <f>IF(N(I20)=0,"",IF(COUNT(C20,H20)&lt;2,"?",IF(H20-C20&gt;365,"Y","N")))</f>
        <v/>
      </c>
      <c r="N20" s="143">
        <f>IF(OR(N(I20)=0,COUNT(C20,H20)&lt;2,COUNT(L20)=0),"",IF(M20="Y",MAX(L20,0),0))</f>
        <v/>
      </c>
      <c r="O20" s="143">
        <f>IF(OR(N(I20)=0,COUNT(C20,H20)&lt;2,COUNT(L20)=0),"",IF(M20="N",MAX(L20,0),0))</f>
        <v/>
      </c>
      <c r="P20" s="143">
        <f>IF(OR(N(I20)=0,COUNT(L20)=0),"",MIN(L20,0))</f>
        <v/>
      </c>
      <c r="Q20" s="321">
        <f>IF(COUNTIFS(D20,"*OUTSTANDING*"),"OUTSTANDING",MAX(0,N(D20)-N(I20)))</f>
        <v/>
      </c>
      <c r="R20" s="321">
        <f>IF(COUNTIFS(D20:E20,"*OUTSTANDING*"),"OUTSTANDING",IF(N(D20)=0,0,E20*Q20/D20))</f>
        <v/>
      </c>
      <c r="S20" s="180" t="n"/>
      <c r="T20" s="180" t="n"/>
      <c r="U20" s="180" t="n"/>
    </row>
    <row r="21">
      <c r="A21" s="180" t="n"/>
      <c r="B21" s="180" t="n"/>
      <c r="C21" s="181" t="n"/>
      <c r="D21" s="259" t="n"/>
      <c r="E21" s="259" t="n"/>
      <c r="F21" s="180" t="n"/>
      <c r="G21" s="180" t="n"/>
      <c r="H21" s="181" t="n"/>
      <c r="I21" s="259" t="n"/>
      <c r="J21" s="259" t="n"/>
      <c r="K21" s="180" t="n"/>
      <c r="L21" s="143">
        <f>IF(COUNTIFS(D21:E21,"*OUTSTANDING*"),"",IF(J21=0,0,J21-E21*IF(D21=0,0,I21/D21)))</f>
        <v/>
      </c>
      <c r="M21" s="322">
        <f>IF(N(I21)=0,"",IF(COUNT(C21,H21)&lt;2,"?",IF(H21-C21&gt;365,"Y","N")))</f>
        <v/>
      </c>
      <c r="N21" s="143">
        <f>IF(OR(N(I21)=0,COUNT(C21,H21)&lt;2,COUNT(L21)=0),"",IF(M21="Y",MAX(L21,0),0))</f>
        <v/>
      </c>
      <c r="O21" s="143">
        <f>IF(OR(N(I21)=0,COUNT(C21,H21)&lt;2,COUNT(L21)=0),"",IF(M21="N",MAX(L21,0),0))</f>
        <v/>
      </c>
      <c r="P21" s="143">
        <f>IF(OR(N(I21)=0,COUNT(L21)=0),"",MIN(L21,0))</f>
        <v/>
      </c>
      <c r="Q21" s="321">
        <f>IF(COUNTIFS(D21,"*OUTSTANDING*"),"OUTSTANDING",MAX(0,N(D21)-N(I21)))</f>
        <v/>
      </c>
      <c r="R21" s="321">
        <f>IF(COUNTIFS(D21:E21,"*OUTSTANDING*"),"OUTSTANDING",IF(N(D21)=0,0,E21*Q21/D21))</f>
        <v/>
      </c>
      <c r="S21" s="180" t="n"/>
      <c r="T21" s="180" t="n"/>
      <c r="U21" s="180" t="n"/>
    </row>
    <row r="22">
      <c r="A22" s="180" t="n"/>
      <c r="B22" s="180" t="n"/>
      <c r="C22" s="181" t="n"/>
      <c r="D22" s="259" t="n"/>
      <c r="E22" s="259" t="n"/>
      <c r="F22" s="180" t="n"/>
      <c r="G22" s="180" t="n"/>
      <c r="H22" s="181" t="n"/>
      <c r="I22" s="259" t="n"/>
      <c r="J22" s="259" t="n"/>
      <c r="K22" s="180" t="n"/>
      <c r="L22" s="143">
        <f>IF(COUNTIFS(D22:E22,"*OUTSTANDING*"),"",IF(J22=0,0,J22-E22*IF(D22=0,0,I22/D22)))</f>
        <v/>
      </c>
      <c r="M22" s="322">
        <f>IF(N(I22)=0,"",IF(COUNT(C22,H22)&lt;2,"?",IF(H22-C22&gt;365,"Y","N")))</f>
        <v/>
      </c>
      <c r="N22" s="143">
        <f>IF(OR(N(I22)=0,COUNT(C22,H22)&lt;2,COUNT(L22)=0),"",IF(M22="Y",MAX(L22,0),0))</f>
        <v/>
      </c>
      <c r="O22" s="143">
        <f>IF(OR(N(I22)=0,COUNT(C22,H22)&lt;2,COUNT(L22)=0),"",IF(M22="N",MAX(L22,0),0))</f>
        <v/>
      </c>
      <c r="P22" s="143">
        <f>IF(OR(N(I22)=0,COUNT(L22)=0),"",MIN(L22,0))</f>
        <v/>
      </c>
      <c r="Q22" s="321">
        <f>IF(COUNTIFS(D22,"*OUTSTANDING*"),"OUTSTANDING",MAX(0,N(D22)-N(I22)))</f>
        <v/>
      </c>
      <c r="R22" s="321">
        <f>IF(COUNTIFS(D22:E22,"*OUTSTANDING*"),"OUTSTANDING",IF(N(D22)=0,0,E22*Q22/D22))</f>
        <v/>
      </c>
      <c r="S22" s="180" t="n"/>
      <c r="T22" s="180" t="n"/>
      <c r="U22" s="180" t="n"/>
    </row>
    <row r="23">
      <c r="A23" s="180" t="n"/>
      <c r="B23" s="180" t="n"/>
      <c r="C23" s="181" t="n"/>
      <c r="D23" s="259" t="n"/>
      <c r="E23" s="259" t="n"/>
      <c r="F23" s="180" t="n"/>
      <c r="G23" s="180" t="n"/>
      <c r="H23" s="181" t="n"/>
      <c r="I23" s="259" t="n"/>
      <c r="J23" s="259" t="n"/>
      <c r="K23" s="180" t="n"/>
      <c r="L23" s="143">
        <f>IF(COUNTIFS(D23:E23,"*OUTSTANDING*"),"",IF(J23=0,0,J23-E23*IF(D23=0,0,I23/D23)))</f>
        <v/>
      </c>
      <c r="M23" s="322">
        <f>IF(N(I23)=0,"",IF(COUNT(C23,H23)&lt;2,"?",IF(H23-C23&gt;365,"Y","N")))</f>
        <v/>
      </c>
      <c r="N23" s="143">
        <f>IF(OR(N(I23)=0,COUNT(C23,H23)&lt;2,COUNT(L23)=0),"",IF(M23="Y",MAX(L23,0),0))</f>
        <v/>
      </c>
      <c r="O23" s="143">
        <f>IF(OR(N(I23)=0,COUNT(C23,H23)&lt;2,COUNT(L23)=0),"",IF(M23="N",MAX(L23,0),0))</f>
        <v/>
      </c>
      <c r="P23" s="143">
        <f>IF(OR(N(I23)=0,COUNT(L23)=0),"",MIN(L23,0))</f>
        <v/>
      </c>
      <c r="Q23" s="321">
        <f>IF(COUNTIFS(D23,"*OUTSTANDING*"),"OUTSTANDING",MAX(0,N(D23)-N(I23)))</f>
        <v/>
      </c>
      <c r="R23" s="321">
        <f>IF(COUNTIFS(D23:E23,"*OUTSTANDING*"),"OUTSTANDING",IF(N(D23)=0,0,E23*Q23/D23))</f>
        <v/>
      </c>
      <c r="S23" s="180" t="n"/>
      <c r="T23" s="180" t="n"/>
      <c r="U23" s="180" t="n"/>
    </row>
    <row r="24">
      <c r="A24" s="180" t="n"/>
      <c r="B24" s="180" t="n"/>
      <c r="C24" s="181" t="n"/>
      <c r="D24" s="259" t="n"/>
      <c r="E24" s="259" t="n"/>
      <c r="F24" s="180" t="n"/>
      <c r="G24" s="180" t="n"/>
      <c r="H24" s="181" t="n"/>
      <c r="I24" s="259" t="n"/>
      <c r="J24" s="259" t="n"/>
      <c r="K24" s="180" t="n"/>
      <c r="L24" s="143">
        <f>IF(COUNTIFS(D24:E24,"*OUTSTANDING*"),"",IF(J24=0,0,J24-E24*IF(D24=0,0,I24/D24)))</f>
        <v/>
      </c>
      <c r="M24" s="322">
        <f>IF(N(I24)=0,"",IF(COUNT(C24,H24)&lt;2,"?",IF(H24-C24&gt;365,"Y","N")))</f>
        <v/>
      </c>
      <c r="N24" s="143">
        <f>IF(OR(N(I24)=0,COUNT(C24,H24)&lt;2,COUNT(L24)=0),"",IF(M24="Y",MAX(L24,0),0))</f>
        <v/>
      </c>
      <c r="O24" s="143">
        <f>IF(OR(N(I24)=0,COUNT(C24,H24)&lt;2,COUNT(L24)=0),"",IF(M24="N",MAX(L24,0),0))</f>
        <v/>
      </c>
      <c r="P24" s="143">
        <f>IF(OR(N(I24)=0,COUNT(L24)=0),"",MIN(L24,0))</f>
        <v/>
      </c>
      <c r="Q24" s="321">
        <f>IF(COUNTIFS(D24,"*OUTSTANDING*"),"OUTSTANDING",MAX(0,N(D24)-N(I24)))</f>
        <v/>
      </c>
      <c r="R24" s="321">
        <f>IF(COUNTIFS(D24:E24,"*OUTSTANDING*"),"OUTSTANDING",IF(N(D24)=0,0,E24*Q24/D24))</f>
        <v/>
      </c>
      <c r="S24" s="180" t="n"/>
      <c r="T24" s="180" t="n"/>
      <c r="U24" s="180" t="n"/>
    </row>
    <row r="25">
      <c r="A25" s="180" t="n"/>
      <c r="B25" s="180" t="n"/>
      <c r="C25" s="181" t="n"/>
      <c r="D25" s="259" t="n"/>
      <c r="E25" s="259" t="n"/>
      <c r="F25" s="180" t="n"/>
      <c r="G25" s="180" t="n"/>
      <c r="H25" s="181" t="n"/>
      <c r="I25" s="259" t="n"/>
      <c r="J25" s="259" t="n"/>
      <c r="K25" s="180" t="n"/>
      <c r="L25" s="143">
        <f>IF(COUNTIFS(D25:E25,"*OUTSTANDING*"),"",IF(J25=0,0,J25-E25*IF(D25=0,0,I25/D25)))</f>
        <v/>
      </c>
      <c r="M25" s="322">
        <f>IF(N(I25)=0,"",IF(COUNT(C25,H25)&lt;2,"?",IF(H25-C25&gt;365,"Y","N")))</f>
        <v/>
      </c>
      <c r="N25" s="143">
        <f>IF(OR(N(I25)=0,COUNT(C25,H25)&lt;2,COUNT(L25)=0),"",IF(M25="Y",MAX(L25,0),0))</f>
        <v/>
      </c>
      <c r="O25" s="143">
        <f>IF(OR(N(I25)=0,COUNT(C25,H25)&lt;2,COUNT(L25)=0),"",IF(M25="N",MAX(L25,0),0))</f>
        <v/>
      </c>
      <c r="P25" s="143">
        <f>IF(OR(N(I25)=0,COUNT(L25)=0),"",MIN(L25,0))</f>
        <v/>
      </c>
      <c r="Q25" s="321">
        <f>IF(COUNTIFS(D25,"*OUTSTANDING*"),"OUTSTANDING",MAX(0,N(D25)-N(I25)))</f>
        <v/>
      </c>
      <c r="R25" s="321">
        <f>IF(COUNTIFS(D25:E25,"*OUTSTANDING*"),"OUTSTANDING",IF(N(D25)=0,0,E25*Q25/D25))</f>
        <v/>
      </c>
      <c r="S25" s="180" t="n"/>
      <c r="T25" s="180" t="n"/>
      <c r="U25" s="180" t="n"/>
    </row>
    <row r="26">
      <c r="A26" s="180" t="n"/>
      <c r="B26" s="180" t="n"/>
      <c r="C26" s="181" t="n"/>
      <c r="D26" s="259" t="n"/>
      <c r="E26" s="259" t="n"/>
      <c r="F26" s="180" t="n"/>
      <c r="G26" s="180" t="n"/>
      <c r="H26" s="181" t="n"/>
      <c r="I26" s="259" t="n"/>
      <c r="J26" s="259" t="n"/>
      <c r="K26" s="180" t="n"/>
      <c r="L26" s="143">
        <f>IF(COUNTIFS(D26:E26,"*OUTSTANDING*"),"",IF(J26=0,0,J26-E26*IF(D26=0,0,I26/D26)))</f>
        <v/>
      </c>
      <c r="M26" s="322">
        <f>IF(N(I26)=0,"",IF(COUNT(C26,H26)&lt;2,"?",IF(H26-C26&gt;365,"Y","N")))</f>
        <v/>
      </c>
      <c r="N26" s="143">
        <f>IF(OR(N(I26)=0,COUNT(C26,H26)&lt;2,COUNT(L26)=0),"",IF(M26="Y",MAX(L26,0),0))</f>
        <v/>
      </c>
      <c r="O26" s="143">
        <f>IF(OR(N(I26)=0,COUNT(C26,H26)&lt;2,COUNT(L26)=0),"",IF(M26="N",MAX(L26,0),0))</f>
        <v/>
      </c>
      <c r="P26" s="143">
        <f>IF(OR(N(I26)=0,COUNT(L26)=0),"",MIN(L26,0))</f>
        <v/>
      </c>
      <c r="Q26" s="321">
        <f>IF(COUNTIFS(D26,"*OUTSTANDING*"),"OUTSTANDING",MAX(0,N(D26)-N(I26)))</f>
        <v/>
      </c>
      <c r="R26" s="321">
        <f>IF(COUNTIFS(D26:E26,"*OUTSTANDING*"),"OUTSTANDING",IF(N(D26)=0,0,E26*Q26/D26))</f>
        <v/>
      </c>
      <c r="S26" s="180" t="n"/>
      <c r="T26" s="180" t="n"/>
      <c r="U26" s="180" t="n"/>
    </row>
    <row r="27">
      <c r="A27" s="180" t="n"/>
      <c r="B27" s="180" t="n"/>
      <c r="C27" s="181" t="n"/>
      <c r="D27" s="259" t="n"/>
      <c r="E27" s="259" t="n"/>
      <c r="F27" s="180" t="n"/>
      <c r="G27" s="180" t="n"/>
      <c r="H27" s="181" t="n"/>
      <c r="I27" s="259" t="n"/>
      <c r="J27" s="259" t="n"/>
      <c r="K27" s="180" t="n"/>
      <c r="L27" s="143">
        <f>IF(COUNTIFS(D27:E27,"*OUTSTANDING*"),"",IF(J27=0,0,J27-E27*IF(D27=0,0,I27/D27)))</f>
        <v/>
      </c>
      <c r="M27" s="322">
        <f>IF(N(I27)=0,"",IF(COUNT(C27,H27)&lt;2,"?",IF(H27-C27&gt;365,"Y","N")))</f>
        <v/>
      </c>
      <c r="N27" s="143">
        <f>IF(OR(N(I27)=0,COUNT(C27,H27)&lt;2,COUNT(L27)=0),"",IF(M27="Y",MAX(L27,0),0))</f>
        <v/>
      </c>
      <c r="O27" s="143">
        <f>IF(OR(N(I27)=0,COUNT(C27,H27)&lt;2,COUNT(L27)=0),"",IF(M27="N",MAX(L27,0),0))</f>
        <v/>
      </c>
      <c r="P27" s="143">
        <f>IF(OR(N(I27)=0,COUNT(L27)=0),"",MIN(L27,0))</f>
        <v/>
      </c>
      <c r="Q27" s="321">
        <f>IF(COUNTIFS(D27,"*OUTSTANDING*"),"OUTSTANDING",MAX(0,N(D27)-N(I27)))</f>
        <v/>
      </c>
      <c r="R27" s="321">
        <f>IF(COUNTIFS(D27:E27,"*OUTSTANDING*"),"OUTSTANDING",IF(N(D27)=0,0,E27*Q27/D27))</f>
        <v/>
      </c>
      <c r="S27" s="180" t="n"/>
      <c r="T27" s="180" t="n"/>
      <c r="U27" s="180" t="n"/>
    </row>
    <row r="28">
      <c r="A28" s="180" t="n"/>
      <c r="B28" s="180" t="n"/>
      <c r="C28" s="181" t="n"/>
      <c r="D28" s="259" t="n"/>
      <c r="E28" s="259" t="n"/>
      <c r="F28" s="180" t="n"/>
      <c r="G28" s="180" t="n"/>
      <c r="H28" s="181" t="n"/>
      <c r="I28" s="259" t="n"/>
      <c r="J28" s="259" t="n"/>
      <c r="K28" s="180" t="n"/>
      <c r="L28" s="143">
        <f>IF(COUNTIFS(D28:E28,"*OUTSTANDING*"),"",IF(J28=0,0,J28-E28*IF(D28=0,0,I28/D28)))</f>
        <v/>
      </c>
      <c r="M28" s="322">
        <f>IF(N(I28)=0,"",IF(COUNT(C28,H28)&lt;2,"?",IF(H28-C28&gt;365,"Y","N")))</f>
        <v/>
      </c>
      <c r="N28" s="143">
        <f>IF(OR(N(I28)=0,COUNT(C28,H28)&lt;2,COUNT(L28)=0),"",IF(M28="Y",MAX(L28,0),0))</f>
        <v/>
      </c>
      <c r="O28" s="143">
        <f>IF(OR(N(I28)=0,COUNT(C28,H28)&lt;2,COUNT(L28)=0),"",IF(M28="N",MAX(L28,0),0))</f>
        <v/>
      </c>
      <c r="P28" s="143">
        <f>IF(OR(N(I28)=0,COUNT(L28)=0),"",MIN(L28,0))</f>
        <v/>
      </c>
      <c r="Q28" s="321">
        <f>IF(COUNTIFS(D28,"*OUTSTANDING*"),"OUTSTANDING",MAX(0,N(D28)-N(I28)))</f>
        <v/>
      </c>
      <c r="R28" s="321">
        <f>IF(COUNTIFS(D28:E28,"*OUTSTANDING*"),"OUTSTANDING",IF(N(D28)=0,0,E28*Q28/D28))</f>
        <v/>
      </c>
      <c r="S28" s="180" t="n"/>
      <c r="T28" s="180" t="n"/>
      <c r="U28" s="180" t="n"/>
    </row>
    <row r="29">
      <c r="A29" s="180" t="n"/>
      <c r="B29" s="180" t="n"/>
      <c r="C29" s="181" t="n"/>
      <c r="D29" s="259" t="n"/>
      <c r="E29" s="259" t="n"/>
      <c r="F29" s="180" t="n"/>
      <c r="G29" s="180" t="n"/>
      <c r="H29" s="181" t="n"/>
      <c r="I29" s="259" t="n"/>
      <c r="J29" s="259" t="n"/>
      <c r="K29" s="180" t="n"/>
      <c r="L29" s="143">
        <f>IF(COUNTIFS(D29:E29,"*OUTSTANDING*"),"",IF(J29=0,0,J29-E29*IF(D29=0,0,I29/D29)))</f>
        <v/>
      </c>
      <c r="M29" s="322">
        <f>IF(N(I29)=0,"",IF(COUNT(C29,H29)&lt;2,"?",IF(H29-C29&gt;365,"Y","N")))</f>
        <v/>
      </c>
      <c r="N29" s="143">
        <f>IF(OR(N(I29)=0,COUNT(C29,H29)&lt;2,COUNT(L29)=0),"",IF(M29="Y",MAX(L29,0),0))</f>
        <v/>
      </c>
      <c r="O29" s="143">
        <f>IF(OR(N(I29)=0,COUNT(C29,H29)&lt;2,COUNT(L29)=0),"",IF(M29="N",MAX(L29,0),0))</f>
        <v/>
      </c>
      <c r="P29" s="143">
        <f>IF(OR(N(I29)=0,COUNT(L29)=0),"",MIN(L29,0))</f>
        <v/>
      </c>
      <c r="Q29" s="321">
        <f>IF(COUNTIFS(D29,"*OUTSTANDING*"),"OUTSTANDING",MAX(0,N(D29)-N(I29)))</f>
        <v/>
      </c>
      <c r="R29" s="321">
        <f>IF(COUNTIFS(D29:E29,"*OUTSTANDING*"),"OUTSTANDING",IF(N(D29)=0,0,E29*Q29/D29))</f>
        <v/>
      </c>
      <c r="S29" s="180" t="n"/>
      <c r="T29" s="180" t="n"/>
      <c r="U29" s="180" t="n"/>
    </row>
    <row r="30">
      <c r="A30" s="180" t="n"/>
      <c r="B30" s="180" t="n"/>
      <c r="C30" s="181" t="n"/>
      <c r="D30" s="259" t="n"/>
      <c r="E30" s="259" t="n"/>
      <c r="F30" s="180" t="n"/>
      <c r="G30" s="180" t="n"/>
      <c r="H30" s="181" t="n"/>
      <c r="I30" s="259" t="n"/>
      <c r="J30" s="259" t="n"/>
      <c r="K30" s="180" t="n"/>
      <c r="L30" s="143">
        <f>IF(COUNTIFS(D30:E30,"*OUTSTANDING*"),"",IF(J30=0,0,J30-E30*IF(D30=0,0,I30/D30)))</f>
        <v/>
      </c>
      <c r="M30" s="322">
        <f>IF(N(I30)=0,"",IF(COUNT(C30,H30)&lt;2,"?",IF(H30-C30&gt;365,"Y","N")))</f>
        <v/>
      </c>
      <c r="N30" s="143">
        <f>IF(OR(N(I30)=0,COUNT(C30,H30)&lt;2,COUNT(L30)=0),"",IF(M30="Y",MAX(L30,0),0))</f>
        <v/>
      </c>
      <c r="O30" s="143">
        <f>IF(OR(N(I30)=0,COUNT(C30,H30)&lt;2,COUNT(L30)=0),"",IF(M30="N",MAX(L30,0),0))</f>
        <v/>
      </c>
      <c r="P30" s="143">
        <f>IF(OR(N(I30)=0,COUNT(L30)=0),"",MIN(L30,0))</f>
        <v/>
      </c>
      <c r="Q30" s="321">
        <f>IF(COUNTIFS(D30,"*OUTSTANDING*"),"OUTSTANDING",MAX(0,N(D30)-N(I30)))</f>
        <v/>
      </c>
      <c r="R30" s="321">
        <f>IF(COUNTIFS(D30:E30,"*OUTSTANDING*"),"OUTSTANDING",IF(N(D30)=0,0,E30*Q30/D30))</f>
        <v/>
      </c>
      <c r="S30" s="180" t="n"/>
      <c r="T30" s="180" t="n"/>
      <c r="U30" s="180" t="n"/>
    </row>
    <row r="31">
      <c r="A31" s="180" t="n"/>
      <c r="B31" s="180" t="n"/>
      <c r="C31" s="181" t="n"/>
      <c r="D31" s="259" t="n"/>
      <c r="E31" s="259" t="n"/>
      <c r="F31" s="180" t="n"/>
      <c r="G31" s="180" t="n"/>
      <c r="H31" s="181" t="n"/>
      <c r="I31" s="259" t="n"/>
      <c r="J31" s="259" t="n"/>
      <c r="K31" s="180" t="n"/>
      <c r="L31" s="143">
        <f>IF(COUNTIFS(D31:E31,"*OUTSTANDING*"),"",IF(J31=0,0,J31-E31*IF(D31=0,0,I31/D31)))</f>
        <v/>
      </c>
      <c r="M31" s="322">
        <f>IF(N(I31)=0,"",IF(COUNT(C31,H31)&lt;2,"?",IF(H31-C31&gt;365,"Y","N")))</f>
        <v/>
      </c>
      <c r="N31" s="143">
        <f>IF(OR(N(I31)=0,COUNT(C31,H31)&lt;2,COUNT(L31)=0),"",IF(M31="Y",MAX(L31,0),0))</f>
        <v/>
      </c>
      <c r="O31" s="143">
        <f>IF(OR(N(I31)=0,COUNT(C31,H31)&lt;2,COUNT(L31)=0),"",IF(M31="N",MAX(L31,0),0))</f>
        <v/>
      </c>
      <c r="P31" s="143">
        <f>IF(OR(N(I31)=0,COUNT(L31)=0),"",MIN(L31,0))</f>
        <v/>
      </c>
      <c r="Q31" s="321">
        <f>IF(COUNTIFS(D31,"*OUTSTANDING*"),"OUTSTANDING",MAX(0,N(D31)-N(I31)))</f>
        <v/>
      </c>
      <c r="R31" s="321">
        <f>IF(COUNTIFS(D31:E31,"*OUTSTANDING*"),"OUTSTANDING",IF(N(D31)=0,0,E31*Q31/D31))</f>
        <v/>
      </c>
      <c r="S31" s="180" t="n"/>
      <c r="T31" s="180" t="n"/>
      <c r="U31" s="180" t="n"/>
    </row>
    <row r="32">
      <c r="A32" s="180" t="n"/>
      <c r="B32" s="180" t="n"/>
      <c r="C32" s="181" t="n"/>
      <c r="D32" s="259" t="n"/>
      <c r="E32" s="259" t="n"/>
      <c r="F32" s="180" t="n"/>
      <c r="G32" s="180" t="n"/>
      <c r="H32" s="181" t="n"/>
      <c r="I32" s="259" t="n"/>
      <c r="J32" s="259" t="n"/>
      <c r="K32" s="180" t="n"/>
      <c r="L32" s="143">
        <f>IF(COUNTIFS(D32:E32,"*OUTSTANDING*"),"",IF(J32=0,0,J32-E32*IF(D32=0,0,I32/D32)))</f>
        <v/>
      </c>
      <c r="M32" s="322">
        <f>IF(N(I32)=0,"",IF(COUNT(C32,H32)&lt;2,"?",IF(H32-C32&gt;365,"Y","N")))</f>
        <v/>
      </c>
      <c r="N32" s="143">
        <f>IF(OR(N(I32)=0,COUNT(C32,H32)&lt;2,COUNT(L32)=0),"",IF(M32="Y",MAX(L32,0),0))</f>
        <v/>
      </c>
      <c r="O32" s="143">
        <f>IF(OR(N(I32)=0,COUNT(C32,H32)&lt;2,COUNT(L32)=0),"",IF(M32="N",MAX(L32,0),0))</f>
        <v/>
      </c>
      <c r="P32" s="143">
        <f>IF(OR(N(I32)=0,COUNT(L32)=0),"",MIN(L32,0))</f>
        <v/>
      </c>
      <c r="Q32" s="321">
        <f>IF(COUNTIFS(D32,"*OUTSTANDING*"),"OUTSTANDING",MAX(0,N(D32)-N(I32)))</f>
        <v/>
      </c>
      <c r="R32" s="321">
        <f>IF(COUNTIFS(D32:E32,"*OUTSTANDING*"),"OUTSTANDING",IF(N(D32)=0,0,E32*Q32/D32))</f>
        <v/>
      </c>
      <c r="S32" s="180" t="n"/>
      <c r="T32" s="180" t="n"/>
      <c r="U32" s="180" t="n"/>
    </row>
    <row r="33">
      <c r="A33" s="180" t="n"/>
      <c r="B33" s="180" t="n"/>
      <c r="C33" s="181" t="n"/>
      <c r="D33" s="259" t="n"/>
      <c r="E33" s="259" t="n"/>
      <c r="F33" s="180" t="n"/>
      <c r="G33" s="180" t="n"/>
      <c r="H33" s="181" t="n"/>
      <c r="I33" s="259" t="n"/>
      <c r="J33" s="259" t="n"/>
      <c r="K33" s="180" t="n"/>
      <c r="L33" s="143">
        <f>IF(COUNTIFS(D33:E33,"*OUTSTANDING*"),"",IF(J33=0,0,J33-E33*IF(D33=0,0,I33/D33)))</f>
        <v/>
      </c>
      <c r="M33" s="322">
        <f>IF(N(I33)=0,"",IF(COUNT(C33,H33)&lt;2,"?",IF(H33-C33&gt;365,"Y","N")))</f>
        <v/>
      </c>
      <c r="N33" s="143">
        <f>IF(OR(N(I33)=0,COUNT(C33,H33)&lt;2,COUNT(L33)=0),"",IF(M33="Y",MAX(L33,0),0))</f>
        <v/>
      </c>
      <c r="O33" s="143">
        <f>IF(OR(N(I33)=0,COUNT(C33,H33)&lt;2,COUNT(L33)=0),"",IF(M33="N",MAX(L33,0),0))</f>
        <v/>
      </c>
      <c r="P33" s="143">
        <f>IF(OR(N(I33)=0,COUNT(L33)=0),"",MIN(L33,0))</f>
        <v/>
      </c>
      <c r="Q33" s="321">
        <f>IF(COUNTIFS(D33,"*OUTSTANDING*"),"OUTSTANDING",MAX(0,N(D33)-N(I33)))</f>
        <v/>
      </c>
      <c r="R33" s="321">
        <f>IF(COUNTIFS(D33:E33,"*OUTSTANDING*"),"OUTSTANDING",IF(N(D33)=0,0,E33*Q33/D33))</f>
        <v/>
      </c>
      <c r="S33" s="180" t="n"/>
      <c r="T33" s="180" t="n"/>
      <c r="U33" s="180" t="n"/>
    </row>
    <row r="34">
      <c r="A34" s="180" t="n"/>
      <c r="B34" s="180" t="n"/>
      <c r="C34" s="181" t="n"/>
      <c r="D34" s="259" t="n"/>
      <c r="E34" s="259" t="n"/>
      <c r="F34" s="180" t="n"/>
      <c r="G34" s="180" t="n"/>
      <c r="H34" s="181" t="n"/>
      <c r="I34" s="259" t="n"/>
      <c r="J34" s="259" t="n"/>
      <c r="K34" s="180" t="n"/>
      <c r="L34" s="143">
        <f>IF(COUNTIFS(D34:E34,"*OUTSTANDING*"),"",IF(J34=0,0,J34-E34*IF(D34=0,0,I34/D34)))</f>
        <v/>
      </c>
      <c r="M34" s="322">
        <f>IF(N(I34)=0,"",IF(COUNT(C34,H34)&lt;2,"?",IF(H34-C34&gt;365,"Y","N")))</f>
        <v/>
      </c>
      <c r="N34" s="143">
        <f>IF(OR(N(I34)=0,COUNT(C34,H34)&lt;2,COUNT(L34)=0),"",IF(M34="Y",MAX(L34,0),0))</f>
        <v/>
      </c>
      <c r="O34" s="143">
        <f>IF(OR(N(I34)=0,COUNT(C34,H34)&lt;2,COUNT(L34)=0),"",IF(M34="N",MAX(L34,0),0))</f>
        <v/>
      </c>
      <c r="P34" s="143">
        <f>IF(OR(N(I34)=0,COUNT(L34)=0),"",MIN(L34,0))</f>
        <v/>
      </c>
      <c r="Q34" s="321">
        <f>IF(COUNTIFS(D34,"*OUTSTANDING*"),"OUTSTANDING",MAX(0,N(D34)-N(I34)))</f>
        <v/>
      </c>
      <c r="R34" s="321">
        <f>IF(COUNTIFS(D34:E34,"*OUTSTANDING*"),"OUTSTANDING",IF(N(D34)=0,0,E34*Q34/D34))</f>
        <v/>
      </c>
      <c r="S34" s="180" t="n"/>
      <c r="T34" s="180" t="n"/>
      <c r="U34" s="180" t="n"/>
    </row>
    <row r="35">
      <c r="A35" s="180" t="n"/>
      <c r="B35" s="180" t="n"/>
      <c r="C35" s="181" t="n"/>
      <c r="D35" s="259" t="n"/>
      <c r="E35" s="259" t="n"/>
      <c r="F35" s="180" t="n"/>
      <c r="G35" s="180" t="n"/>
      <c r="H35" s="181" t="n"/>
      <c r="I35" s="259" t="n"/>
      <c r="J35" s="259" t="n"/>
      <c r="K35" s="180" t="n"/>
      <c r="L35" s="143">
        <f>IF(COUNTIFS(D35:E35,"*OUTSTANDING*"),"",IF(J35=0,0,J35-E35*IF(D35=0,0,I35/D35)))</f>
        <v/>
      </c>
      <c r="M35" s="322">
        <f>IF(N(I35)=0,"",IF(COUNT(C35,H35)&lt;2,"?",IF(H35-C35&gt;365,"Y","N")))</f>
        <v/>
      </c>
      <c r="N35" s="143">
        <f>IF(OR(N(I35)=0,COUNT(C35,H35)&lt;2,COUNT(L35)=0),"",IF(M35="Y",MAX(L35,0),0))</f>
        <v/>
      </c>
      <c r="O35" s="143">
        <f>IF(OR(N(I35)=0,COUNT(C35,H35)&lt;2,COUNT(L35)=0),"",IF(M35="N",MAX(L35,0),0))</f>
        <v/>
      </c>
      <c r="P35" s="143">
        <f>IF(OR(N(I35)=0,COUNT(L35)=0),"",MIN(L35,0))</f>
        <v/>
      </c>
      <c r="Q35" s="321">
        <f>IF(COUNTIFS(D35,"*OUTSTANDING*"),"OUTSTANDING",MAX(0,N(D35)-N(I35)))</f>
        <v/>
      </c>
      <c r="R35" s="321">
        <f>IF(COUNTIFS(D35:E35,"*OUTSTANDING*"),"OUTSTANDING",IF(N(D35)=0,0,E35*Q35/D35))</f>
        <v/>
      </c>
      <c r="S35" s="180" t="n"/>
      <c r="T35" s="180" t="n"/>
      <c r="U35" s="180" t="n"/>
    </row>
    <row r="36">
      <c r="A36" s="180" t="n"/>
      <c r="B36" s="180" t="n"/>
      <c r="C36" s="181" t="n"/>
      <c r="D36" s="259" t="n"/>
      <c r="E36" s="259" t="n"/>
      <c r="F36" s="180" t="n"/>
      <c r="G36" s="180" t="n"/>
      <c r="H36" s="181" t="n"/>
      <c r="I36" s="259" t="n"/>
      <c r="J36" s="259" t="n"/>
      <c r="K36" s="180" t="n"/>
      <c r="L36" s="143">
        <f>IF(COUNTIFS(D36:E36,"*OUTSTANDING*"),"",IF(J36=0,0,J36-E36*IF(D36=0,0,I36/D36)))</f>
        <v/>
      </c>
      <c r="M36" s="322">
        <f>IF(N(I36)=0,"",IF(COUNT(C36,H36)&lt;2,"?",IF(H36-C36&gt;365,"Y","N")))</f>
        <v/>
      </c>
      <c r="N36" s="143">
        <f>IF(OR(N(I36)=0,COUNT(C36,H36)&lt;2,COUNT(L36)=0),"",IF(M36="Y",MAX(L36,0),0))</f>
        <v/>
      </c>
      <c r="O36" s="143">
        <f>IF(OR(N(I36)=0,COUNT(C36,H36)&lt;2,COUNT(L36)=0),"",IF(M36="N",MAX(L36,0),0))</f>
        <v/>
      </c>
      <c r="P36" s="143">
        <f>IF(OR(N(I36)=0,COUNT(L36)=0),"",MIN(L36,0))</f>
        <v/>
      </c>
      <c r="Q36" s="321">
        <f>IF(COUNTIFS(D36,"*OUTSTANDING*"),"OUTSTANDING",MAX(0,N(D36)-N(I36)))</f>
        <v/>
      </c>
      <c r="R36" s="321">
        <f>IF(COUNTIFS(D36:E36,"*OUTSTANDING*"),"OUTSTANDING",IF(N(D36)=0,0,E36*Q36/D36))</f>
        <v/>
      </c>
      <c r="S36" s="180" t="n"/>
      <c r="T36" s="180" t="n"/>
      <c r="U36" s="180" t="n"/>
    </row>
    <row r="37">
      <c r="A37" s="180" t="n"/>
      <c r="B37" s="180" t="n"/>
      <c r="C37" s="181" t="n"/>
      <c r="D37" s="259" t="n"/>
      <c r="E37" s="259" t="n"/>
      <c r="F37" s="180" t="n"/>
      <c r="G37" s="180" t="n"/>
      <c r="H37" s="181" t="n"/>
      <c r="I37" s="259" t="n"/>
      <c r="J37" s="259" t="n"/>
      <c r="K37" s="180" t="n"/>
      <c r="L37" s="143">
        <f>IF(COUNTIFS(D37:E37,"*OUTSTANDING*"),"",IF(J37=0,0,J37-E37*IF(D37=0,0,I37/D37)))</f>
        <v/>
      </c>
      <c r="M37" s="322">
        <f>IF(N(I37)=0,"",IF(COUNT(C37,H37)&lt;2,"?",IF(H37-C37&gt;365,"Y","N")))</f>
        <v/>
      </c>
      <c r="N37" s="143">
        <f>IF(OR(N(I37)=0,COUNT(C37,H37)&lt;2,COUNT(L37)=0),"",IF(M37="Y",MAX(L37,0),0))</f>
        <v/>
      </c>
      <c r="O37" s="143">
        <f>IF(OR(N(I37)=0,COUNT(C37,H37)&lt;2,COUNT(L37)=0),"",IF(M37="N",MAX(L37,0),0))</f>
        <v/>
      </c>
      <c r="P37" s="143">
        <f>IF(OR(N(I37)=0,COUNT(L37)=0),"",MIN(L37,0))</f>
        <v/>
      </c>
      <c r="Q37" s="321">
        <f>IF(COUNTIFS(D37,"*OUTSTANDING*"),"OUTSTANDING",MAX(0,N(D37)-N(I37)))</f>
        <v/>
      </c>
      <c r="R37" s="321">
        <f>IF(COUNTIFS(D37:E37,"*OUTSTANDING*"),"OUTSTANDING",IF(N(D37)=0,0,E37*Q37/D37))</f>
        <v/>
      </c>
      <c r="S37" s="180" t="n"/>
      <c r="T37" s="180" t="n"/>
      <c r="U37" s="180" t="n"/>
    </row>
    <row r="38">
      <c r="A38" s="180" t="n"/>
      <c r="B38" s="180" t="n"/>
      <c r="C38" s="181" t="n"/>
      <c r="D38" s="259" t="n"/>
      <c r="E38" s="259" t="n"/>
      <c r="F38" s="180" t="n"/>
      <c r="G38" s="180" t="n"/>
      <c r="H38" s="181" t="n"/>
      <c r="I38" s="259" t="n"/>
      <c r="J38" s="259" t="n"/>
      <c r="K38" s="180" t="n"/>
      <c r="L38" s="143">
        <f>IF(COUNTIFS(D38:E38,"*OUTSTANDING*"),"",IF(J38=0,0,J38-E38*IF(D38=0,0,I38/D38)))</f>
        <v/>
      </c>
      <c r="M38" s="322">
        <f>IF(N(I38)=0,"",IF(COUNT(C38,H38)&lt;2,"?",IF(H38-C38&gt;365,"Y","N")))</f>
        <v/>
      </c>
      <c r="N38" s="143">
        <f>IF(OR(N(I38)=0,COUNT(C38,H38)&lt;2,COUNT(L38)=0),"",IF(M38="Y",MAX(L38,0),0))</f>
        <v/>
      </c>
      <c r="O38" s="143">
        <f>IF(OR(N(I38)=0,COUNT(C38,H38)&lt;2,COUNT(L38)=0),"",IF(M38="N",MAX(L38,0),0))</f>
        <v/>
      </c>
      <c r="P38" s="143">
        <f>IF(OR(N(I38)=0,COUNT(L38)=0),"",MIN(L38,0))</f>
        <v/>
      </c>
      <c r="Q38" s="321">
        <f>IF(COUNTIFS(D38,"*OUTSTANDING*"),"OUTSTANDING",MAX(0,N(D38)-N(I38)))</f>
        <v/>
      </c>
      <c r="R38" s="321">
        <f>IF(COUNTIFS(D38:E38,"*OUTSTANDING*"),"OUTSTANDING",IF(N(D38)=0,0,E38*Q38/D38))</f>
        <v/>
      </c>
      <c r="S38" s="180" t="n"/>
      <c r="T38" s="180" t="n"/>
      <c r="U38" s="180" t="n"/>
    </row>
    <row r="39">
      <c r="A39" s="180" t="n"/>
      <c r="B39" s="180" t="n"/>
      <c r="C39" s="181" t="n"/>
      <c r="D39" s="259" t="n"/>
      <c r="E39" s="259" t="n"/>
      <c r="F39" s="180" t="n"/>
      <c r="G39" s="180" t="n"/>
      <c r="H39" s="181" t="n"/>
      <c r="I39" s="259" t="n"/>
      <c r="J39" s="259" t="n"/>
      <c r="K39" s="180" t="n"/>
      <c r="L39" s="143">
        <f>IF(COUNTIFS(D39:E39,"*OUTSTANDING*"),"",IF(J39=0,0,J39-E39*IF(D39=0,0,I39/D39)))</f>
        <v/>
      </c>
      <c r="M39" s="322">
        <f>IF(N(I39)=0,"",IF(COUNT(C39,H39)&lt;2,"?",IF(H39-C39&gt;365,"Y","N")))</f>
        <v/>
      </c>
      <c r="N39" s="143">
        <f>IF(OR(N(I39)=0,COUNT(C39,H39)&lt;2,COUNT(L39)=0),"",IF(M39="Y",MAX(L39,0),0))</f>
        <v/>
      </c>
      <c r="O39" s="143">
        <f>IF(OR(N(I39)=0,COUNT(C39,H39)&lt;2,COUNT(L39)=0),"",IF(M39="N",MAX(L39,0),0))</f>
        <v/>
      </c>
      <c r="P39" s="143">
        <f>IF(OR(N(I39)=0,COUNT(L39)=0),"",MIN(L39,0))</f>
        <v/>
      </c>
      <c r="Q39" s="321">
        <f>IF(COUNTIFS(D39,"*OUTSTANDING*"),"OUTSTANDING",MAX(0,N(D39)-N(I39)))</f>
        <v/>
      </c>
      <c r="R39" s="321">
        <f>IF(COUNTIFS(D39:E39,"*OUTSTANDING*"),"OUTSTANDING",IF(N(D39)=0,0,E39*Q39/D39))</f>
        <v/>
      </c>
      <c r="S39" s="180" t="n"/>
      <c r="T39" s="180" t="n"/>
      <c r="U39" s="180" t="n"/>
    </row>
    <row r="40">
      <c r="A40" s="180" t="n"/>
      <c r="B40" s="180" t="n"/>
      <c r="C40" s="181" t="n"/>
      <c r="D40" s="259" t="n"/>
      <c r="E40" s="259" t="n"/>
      <c r="F40" s="180" t="n"/>
      <c r="G40" s="180" t="n"/>
      <c r="H40" s="181" t="n"/>
      <c r="I40" s="259" t="n"/>
      <c r="J40" s="259" t="n"/>
      <c r="K40" s="180" t="n"/>
      <c r="L40" s="143">
        <f>IF(COUNTIFS(D40:E40,"*OUTSTANDING*"),"",IF(J40=0,0,J40-E40*IF(D40=0,0,I40/D40)))</f>
        <v/>
      </c>
      <c r="M40" s="322">
        <f>IF(N(I40)=0,"",IF(COUNT(C40,H40)&lt;2,"?",IF(H40-C40&gt;365,"Y","N")))</f>
        <v/>
      </c>
      <c r="N40" s="143">
        <f>IF(OR(N(I40)=0,COUNT(C40,H40)&lt;2,COUNT(L40)=0),"",IF(M40="Y",MAX(L40,0),0))</f>
        <v/>
      </c>
      <c r="O40" s="143">
        <f>IF(OR(N(I40)=0,COUNT(C40,H40)&lt;2,COUNT(L40)=0),"",IF(M40="N",MAX(L40,0),0))</f>
        <v/>
      </c>
      <c r="P40" s="143">
        <f>IF(OR(N(I40)=0,COUNT(L40)=0),"",MIN(L40,0))</f>
        <v/>
      </c>
      <c r="Q40" s="321">
        <f>IF(COUNTIFS(D40,"*OUTSTANDING*"),"OUTSTANDING",MAX(0,N(D40)-N(I40)))</f>
        <v/>
      </c>
      <c r="R40" s="321">
        <f>IF(COUNTIFS(D40:E40,"*OUTSTANDING*"),"OUTSTANDING",IF(N(D40)=0,0,E40*Q40/D40))</f>
        <v/>
      </c>
      <c r="S40" s="180" t="n"/>
      <c r="T40" s="180" t="n"/>
      <c r="U40" s="180" t="n"/>
    </row>
    <row r="41">
      <c r="A41" s="180" t="n"/>
      <c r="B41" s="180" t="n"/>
      <c r="C41" s="181" t="n"/>
      <c r="D41" s="259" t="n"/>
      <c r="E41" s="259" t="n"/>
      <c r="F41" s="180" t="n"/>
      <c r="G41" s="180" t="n"/>
      <c r="H41" s="181" t="n"/>
      <c r="I41" s="259" t="n"/>
      <c r="J41" s="259" t="n"/>
      <c r="K41" s="180" t="n"/>
      <c r="L41" s="143">
        <f>IF(COUNTIFS(D41:E41,"*OUTSTANDING*"),"",IF(J41=0,0,J41-E41*IF(D41=0,0,I41/D41)))</f>
        <v/>
      </c>
      <c r="M41" s="322">
        <f>IF(N(I41)=0,"",IF(COUNT(C41,H41)&lt;2,"?",IF(H41-C41&gt;365,"Y","N")))</f>
        <v/>
      </c>
      <c r="N41" s="143">
        <f>IF(OR(N(I41)=0,COUNT(C41,H41)&lt;2,COUNT(L41)=0),"",IF(M41="Y",MAX(L41,0),0))</f>
        <v/>
      </c>
      <c r="O41" s="143">
        <f>IF(OR(N(I41)=0,COUNT(C41,H41)&lt;2,COUNT(L41)=0),"",IF(M41="N",MAX(L41,0),0))</f>
        <v/>
      </c>
      <c r="P41" s="143">
        <f>IF(OR(N(I41)=0,COUNT(L41)=0),"",MIN(L41,0))</f>
        <v/>
      </c>
      <c r="Q41" s="321">
        <f>IF(COUNTIFS(D41,"*OUTSTANDING*"),"OUTSTANDING",MAX(0,N(D41)-N(I41)))</f>
        <v/>
      </c>
      <c r="R41" s="321">
        <f>IF(COUNTIFS(D41:E41,"*OUTSTANDING*"),"OUTSTANDING",IF(N(D41)=0,0,E41*Q41/D41))</f>
        <v/>
      </c>
      <c r="S41" s="180" t="n"/>
      <c r="T41" s="180" t="n"/>
      <c r="U41" s="180" t="n"/>
    </row>
    <row r="42">
      <c r="A42" s="180" t="n"/>
      <c r="B42" s="180" t="n"/>
      <c r="C42" s="181" t="n"/>
      <c r="D42" s="259" t="n"/>
      <c r="E42" s="259" t="n"/>
      <c r="F42" s="180" t="n"/>
      <c r="G42" s="180" t="n"/>
      <c r="H42" s="181" t="n"/>
      <c r="I42" s="259" t="n"/>
      <c r="J42" s="259" t="n"/>
      <c r="K42" s="180" t="n"/>
      <c r="L42" s="143">
        <f>IF(COUNTIFS(D42:E42,"*OUTSTANDING*"),"",IF(J42=0,0,J42-E42*IF(D42=0,0,I42/D42)))</f>
        <v/>
      </c>
      <c r="M42" s="322">
        <f>IF(N(I42)=0,"",IF(COUNT(C42,H42)&lt;2,"?",IF(H42-C42&gt;365,"Y","N")))</f>
        <v/>
      </c>
      <c r="N42" s="143">
        <f>IF(OR(N(I42)=0,COUNT(C42,H42)&lt;2,COUNT(L42)=0),"",IF(M42="Y",MAX(L42,0),0))</f>
        <v/>
      </c>
      <c r="O42" s="143">
        <f>IF(OR(N(I42)=0,COUNT(C42,H42)&lt;2,COUNT(L42)=0),"",IF(M42="N",MAX(L42,0),0))</f>
        <v/>
      </c>
      <c r="P42" s="143">
        <f>IF(OR(N(I42)=0,COUNT(L42)=0),"",MIN(L42,0))</f>
        <v/>
      </c>
      <c r="Q42" s="321">
        <f>IF(COUNTIFS(D42,"*OUTSTANDING*"),"OUTSTANDING",MAX(0,N(D42)-N(I42)))</f>
        <v/>
      </c>
      <c r="R42" s="321">
        <f>IF(COUNTIFS(D42:E42,"*OUTSTANDING*"),"OUTSTANDING",IF(N(D42)=0,0,E42*Q42/D42))</f>
        <v/>
      </c>
      <c r="S42" s="180" t="n"/>
      <c r="T42" s="180" t="n"/>
      <c r="U42" s="180" t="n"/>
    </row>
    <row r="43">
      <c r="A43" s="180" t="n"/>
      <c r="B43" s="180" t="n"/>
      <c r="C43" s="181" t="n"/>
      <c r="D43" s="259" t="n"/>
      <c r="E43" s="259" t="n"/>
      <c r="F43" s="180" t="n"/>
      <c r="G43" s="180" t="n"/>
      <c r="H43" s="181" t="n"/>
      <c r="I43" s="259" t="n"/>
      <c r="J43" s="259" t="n"/>
      <c r="K43" s="180" t="n"/>
      <c r="L43" s="143">
        <f>IF(COUNTIFS(D43:E43,"*OUTSTANDING*"),"",IF(J43=0,0,J43-E43*IF(D43=0,0,I43/D43)))</f>
        <v/>
      </c>
      <c r="M43" s="322">
        <f>IF(N(I43)=0,"",IF(COUNT(C43,H43)&lt;2,"?",IF(H43-C43&gt;365,"Y","N")))</f>
        <v/>
      </c>
      <c r="N43" s="143">
        <f>IF(OR(N(I43)=0,COUNT(C43,H43)&lt;2,COUNT(L43)=0),"",IF(M43="Y",MAX(L43,0),0))</f>
        <v/>
      </c>
      <c r="O43" s="143">
        <f>IF(OR(N(I43)=0,COUNT(C43,H43)&lt;2,COUNT(L43)=0),"",IF(M43="N",MAX(L43,0),0))</f>
        <v/>
      </c>
      <c r="P43" s="143">
        <f>IF(OR(N(I43)=0,COUNT(L43)=0),"",MIN(L43,0))</f>
        <v/>
      </c>
      <c r="Q43" s="321">
        <f>IF(COUNTIFS(D43,"*OUTSTANDING*"),"OUTSTANDING",MAX(0,N(D43)-N(I43)))</f>
        <v/>
      </c>
      <c r="R43" s="321">
        <f>IF(COUNTIFS(D43:E43,"*OUTSTANDING*"),"OUTSTANDING",IF(N(D43)=0,0,E43*Q43/D43))</f>
        <v/>
      </c>
      <c r="S43" s="180" t="n"/>
      <c r="T43" s="180" t="n"/>
      <c r="U43" s="180" t="n"/>
    </row>
    <row r="44">
      <c r="A44" s="180" t="n"/>
      <c r="B44" s="180" t="n"/>
      <c r="C44" s="181" t="n"/>
      <c r="D44" s="259" t="n"/>
      <c r="E44" s="259" t="n"/>
      <c r="F44" s="180" t="n"/>
      <c r="G44" s="180" t="n"/>
      <c r="H44" s="181" t="n"/>
      <c r="I44" s="259" t="n"/>
      <c r="J44" s="259" t="n"/>
      <c r="K44" s="180" t="n"/>
      <c r="L44" s="143">
        <f>IF(COUNTIFS(D44:E44,"*OUTSTANDING*"),"",IF(J44=0,0,J44-E44*IF(D44=0,0,I44/D44)))</f>
        <v/>
      </c>
      <c r="M44" s="322">
        <f>IF(N(I44)=0,"",IF(COUNT(C44,H44)&lt;2,"?",IF(H44-C44&gt;365,"Y","N")))</f>
        <v/>
      </c>
      <c r="N44" s="143">
        <f>IF(OR(N(I44)=0,COUNT(C44,H44)&lt;2,COUNT(L44)=0),"",IF(M44="Y",MAX(L44,0),0))</f>
        <v/>
      </c>
      <c r="O44" s="143">
        <f>IF(OR(N(I44)=0,COUNT(C44,H44)&lt;2,COUNT(L44)=0),"",IF(M44="N",MAX(L44,0),0))</f>
        <v/>
      </c>
      <c r="P44" s="143">
        <f>IF(OR(N(I44)=0,COUNT(L44)=0),"",MIN(L44,0))</f>
        <v/>
      </c>
      <c r="Q44" s="321">
        <f>IF(COUNTIFS(D44,"*OUTSTANDING*"),"OUTSTANDING",MAX(0,N(D44)-N(I44)))</f>
        <v/>
      </c>
      <c r="R44" s="321">
        <f>IF(COUNTIFS(D44:E44,"*OUTSTANDING*"),"OUTSTANDING",IF(N(D44)=0,0,E44*Q44/D44))</f>
        <v/>
      </c>
      <c r="S44" s="180" t="n"/>
      <c r="T44" s="180" t="n"/>
      <c r="U44" s="180" t="n"/>
    </row>
    <row r="45">
      <c r="A45" s="180" t="n"/>
      <c r="B45" s="180" t="n"/>
      <c r="C45" s="181" t="n"/>
      <c r="D45" s="259" t="n"/>
      <c r="E45" s="259" t="n"/>
      <c r="F45" s="180" t="n"/>
      <c r="G45" s="180" t="n"/>
      <c r="H45" s="181" t="n"/>
      <c r="I45" s="259" t="n"/>
      <c r="J45" s="259" t="n"/>
      <c r="K45" s="180" t="n"/>
      <c r="L45" s="143">
        <f>IF(COUNTIFS(D45:E45,"*OUTSTANDING*"),"",IF(J45=0,0,J45-E45*IF(D45=0,0,I45/D45)))</f>
        <v/>
      </c>
      <c r="M45" s="322">
        <f>IF(N(I45)=0,"",IF(COUNT(C45,H45)&lt;2,"?",IF(H45-C45&gt;365,"Y","N")))</f>
        <v/>
      </c>
      <c r="N45" s="143">
        <f>IF(OR(N(I45)=0,COUNT(C45,H45)&lt;2,COUNT(L45)=0),"",IF(M45="Y",MAX(L45,0),0))</f>
        <v/>
      </c>
      <c r="O45" s="143">
        <f>IF(OR(N(I45)=0,COUNT(C45,H45)&lt;2,COUNT(L45)=0),"",IF(M45="N",MAX(L45,0),0))</f>
        <v/>
      </c>
      <c r="P45" s="143">
        <f>IF(OR(N(I45)=0,COUNT(L45)=0),"",MIN(L45,0))</f>
        <v/>
      </c>
      <c r="Q45" s="321">
        <f>IF(COUNTIFS(D45,"*OUTSTANDING*"),"OUTSTANDING",MAX(0,N(D45)-N(I45)))</f>
        <v/>
      </c>
      <c r="R45" s="321">
        <f>IF(COUNTIFS(D45:E45,"*OUTSTANDING*"),"OUTSTANDING",IF(N(D45)=0,0,E45*Q45/D45))</f>
        <v/>
      </c>
      <c r="S45" s="180" t="n"/>
      <c r="T45" s="180" t="n"/>
      <c r="U45" s="180" t="n"/>
    </row>
    <row r="46">
      <c r="A46" s="180" t="n"/>
      <c r="B46" s="180" t="n"/>
      <c r="C46" s="181" t="n"/>
      <c r="D46" s="259" t="n"/>
      <c r="E46" s="259" t="n"/>
      <c r="F46" s="180" t="n"/>
      <c r="G46" s="180" t="n"/>
      <c r="H46" s="181" t="n"/>
      <c r="I46" s="259" t="n"/>
      <c r="J46" s="259" t="n"/>
      <c r="K46" s="180" t="n"/>
      <c r="L46" s="143">
        <f>IF(COUNTIFS(D46:E46,"*OUTSTANDING*"),"",IF(J46=0,0,J46-E46*IF(D46=0,0,I46/D46)))</f>
        <v/>
      </c>
      <c r="M46" s="322">
        <f>IF(N(I46)=0,"",IF(COUNT(C46,H46)&lt;2,"?",IF(H46-C46&gt;365,"Y","N")))</f>
        <v/>
      </c>
      <c r="N46" s="143">
        <f>IF(OR(N(I46)=0,COUNT(C46,H46)&lt;2,COUNT(L46)=0),"",IF(M46="Y",MAX(L46,0),0))</f>
        <v/>
      </c>
      <c r="O46" s="143">
        <f>IF(OR(N(I46)=0,COUNT(C46,H46)&lt;2,COUNT(L46)=0),"",IF(M46="N",MAX(L46,0),0))</f>
        <v/>
      </c>
      <c r="P46" s="143">
        <f>IF(OR(N(I46)=0,COUNT(L46)=0),"",MIN(L46,0))</f>
        <v/>
      </c>
      <c r="Q46" s="321">
        <f>IF(COUNTIFS(D46,"*OUTSTANDING*"),"OUTSTANDING",MAX(0,N(D46)-N(I46)))</f>
        <v/>
      </c>
      <c r="R46" s="321">
        <f>IF(COUNTIFS(D46:E46,"*OUTSTANDING*"),"OUTSTANDING",IF(N(D46)=0,0,E46*Q46/D46))</f>
        <v/>
      </c>
      <c r="S46" s="180" t="n"/>
      <c r="T46" s="180" t="n"/>
      <c r="U46" s="180" t="n"/>
    </row>
    <row r="47">
      <c r="A47" s="180" t="n"/>
      <c r="B47" s="180" t="n"/>
      <c r="C47" s="181" t="n"/>
      <c r="D47" s="259" t="n"/>
      <c r="E47" s="259" t="n"/>
      <c r="F47" s="180" t="n"/>
      <c r="G47" s="180" t="n"/>
      <c r="H47" s="181" t="n"/>
      <c r="I47" s="259" t="n"/>
      <c r="J47" s="259" t="n"/>
      <c r="K47" s="180" t="n"/>
      <c r="L47" s="143">
        <f>IF(COUNTIFS(D47:E47,"*OUTSTANDING*"),"",IF(J47=0,0,J47-E47*IF(D47=0,0,I47/D47)))</f>
        <v/>
      </c>
      <c r="M47" s="322">
        <f>IF(N(I47)=0,"",IF(COUNT(C47,H47)&lt;2,"?",IF(H47-C47&gt;365,"Y","N")))</f>
        <v/>
      </c>
      <c r="N47" s="143">
        <f>IF(OR(N(I47)=0,COUNT(C47,H47)&lt;2,COUNT(L47)=0),"",IF(M47="Y",MAX(L47,0),0))</f>
        <v/>
      </c>
      <c r="O47" s="143">
        <f>IF(OR(N(I47)=0,COUNT(C47,H47)&lt;2,COUNT(L47)=0),"",IF(M47="N",MAX(L47,0),0))</f>
        <v/>
      </c>
      <c r="P47" s="143">
        <f>IF(OR(N(I47)=0,COUNT(L47)=0),"",MIN(L47,0))</f>
        <v/>
      </c>
      <c r="Q47" s="321">
        <f>IF(COUNTIFS(D47,"*OUTSTANDING*"),"OUTSTANDING",MAX(0,N(D47)-N(I47)))</f>
        <v/>
      </c>
      <c r="R47" s="321">
        <f>IF(COUNTIFS(D47:E47,"*OUTSTANDING*"),"OUTSTANDING",IF(N(D47)=0,0,E47*Q47/D47))</f>
        <v/>
      </c>
      <c r="S47" s="180" t="n"/>
      <c r="T47" s="180" t="n"/>
      <c r="U47" s="180" t="n"/>
    </row>
    <row r="48">
      <c r="A48" s="180" t="n"/>
      <c r="B48" s="180" t="n"/>
      <c r="C48" s="181" t="n"/>
      <c r="D48" s="259" t="n"/>
      <c r="E48" s="259" t="n"/>
      <c r="F48" s="180" t="n"/>
      <c r="G48" s="180" t="n"/>
      <c r="H48" s="181" t="n"/>
      <c r="I48" s="259" t="n"/>
      <c r="J48" s="259" t="n"/>
      <c r="K48" s="180" t="n"/>
      <c r="L48" s="143">
        <f>IF(COUNTIFS(D48:E48,"*OUTSTANDING*"),"",IF(J48=0,0,J48-E48*IF(D48=0,0,I48/D48)))</f>
        <v/>
      </c>
      <c r="M48" s="322">
        <f>IF(N(I48)=0,"",IF(COUNT(C48,H48)&lt;2,"?",IF(H48-C48&gt;365,"Y","N")))</f>
        <v/>
      </c>
      <c r="N48" s="143">
        <f>IF(OR(N(I48)=0,COUNT(C48,H48)&lt;2,COUNT(L48)=0),"",IF(M48="Y",MAX(L48,0),0))</f>
        <v/>
      </c>
      <c r="O48" s="143">
        <f>IF(OR(N(I48)=0,COUNT(C48,H48)&lt;2,COUNT(L48)=0),"",IF(M48="N",MAX(L48,0),0))</f>
        <v/>
      </c>
      <c r="P48" s="143">
        <f>IF(OR(N(I48)=0,COUNT(L48)=0),"",MIN(L48,0))</f>
        <v/>
      </c>
      <c r="Q48" s="321">
        <f>IF(COUNTIFS(D48,"*OUTSTANDING*"),"OUTSTANDING",MAX(0,N(D48)-N(I48)))</f>
        <v/>
      </c>
      <c r="R48" s="321">
        <f>IF(COUNTIFS(D48:E48,"*OUTSTANDING*"),"OUTSTANDING",IF(N(D48)=0,0,E48*Q48/D48))</f>
        <v/>
      </c>
      <c r="S48" s="180" t="n"/>
      <c r="T48" s="180" t="n"/>
      <c r="U48" s="180" t="n"/>
    </row>
    <row r="49">
      <c r="A49" s="180" t="n"/>
      <c r="B49" s="180" t="n"/>
      <c r="C49" s="181" t="n"/>
      <c r="D49" s="259" t="n"/>
      <c r="E49" s="259" t="n"/>
      <c r="F49" s="180" t="n"/>
      <c r="G49" s="180" t="n"/>
      <c r="H49" s="181" t="n"/>
      <c r="I49" s="259" t="n"/>
      <c r="J49" s="259" t="n"/>
      <c r="K49" s="180" t="n"/>
      <c r="L49" s="143">
        <f>IF(COUNTIFS(D49:E49,"*OUTSTANDING*"),"",IF(J49=0,0,J49-E49*IF(D49=0,0,I49/D49)))</f>
        <v/>
      </c>
      <c r="M49" s="322">
        <f>IF(N(I49)=0,"",IF(COUNT(C49,H49)&lt;2,"?",IF(H49-C49&gt;365,"Y","N")))</f>
        <v/>
      </c>
      <c r="N49" s="143">
        <f>IF(OR(N(I49)=0,COUNT(C49,H49)&lt;2,COUNT(L49)=0),"",IF(M49="Y",MAX(L49,0),0))</f>
        <v/>
      </c>
      <c r="O49" s="143">
        <f>IF(OR(N(I49)=0,COUNT(C49,H49)&lt;2,COUNT(L49)=0),"",IF(M49="N",MAX(L49,0),0))</f>
        <v/>
      </c>
      <c r="P49" s="143">
        <f>IF(OR(N(I49)=0,COUNT(L49)=0),"",MIN(L49,0))</f>
        <v/>
      </c>
      <c r="Q49" s="321">
        <f>IF(COUNTIFS(D49,"*OUTSTANDING*"),"OUTSTANDING",MAX(0,N(D49)-N(I49)))</f>
        <v/>
      </c>
      <c r="R49" s="321">
        <f>IF(COUNTIFS(D49:E49,"*OUTSTANDING*"),"OUTSTANDING",IF(N(D49)=0,0,E49*Q49/D49))</f>
        <v/>
      </c>
      <c r="S49" s="180" t="n"/>
      <c r="T49" s="180" t="n"/>
      <c r="U49" s="180" t="n"/>
    </row>
    <row r="50">
      <c r="A50" s="180" t="n"/>
      <c r="B50" s="180" t="n"/>
      <c r="C50" s="181" t="n"/>
      <c r="D50" s="259" t="n"/>
      <c r="E50" s="259" t="n"/>
      <c r="F50" s="180" t="n"/>
      <c r="G50" s="180" t="n"/>
      <c r="H50" s="181" t="n"/>
      <c r="I50" s="259" t="n"/>
      <c r="J50" s="259" t="n"/>
      <c r="K50" s="180" t="n"/>
      <c r="L50" s="143">
        <f>IF(COUNTIFS(D50:E50,"*OUTSTANDING*"),"",IF(J50=0,0,J50-E50*IF(D50=0,0,I50/D50)))</f>
        <v/>
      </c>
      <c r="M50" s="322">
        <f>IF(N(I50)=0,"",IF(COUNT(C50,H50)&lt;2,"?",IF(H50-C50&gt;365,"Y","N")))</f>
        <v/>
      </c>
      <c r="N50" s="143">
        <f>IF(OR(N(I50)=0,COUNT(C50,H50)&lt;2,COUNT(L50)=0),"",IF(M50="Y",MAX(L50,0),0))</f>
        <v/>
      </c>
      <c r="O50" s="143">
        <f>IF(OR(N(I50)=0,COUNT(C50,H50)&lt;2,COUNT(L50)=0),"",IF(M50="N",MAX(L50,0),0))</f>
        <v/>
      </c>
      <c r="P50" s="143">
        <f>IF(OR(N(I50)=0,COUNT(L50)=0),"",MIN(L50,0))</f>
        <v/>
      </c>
      <c r="Q50" s="321">
        <f>IF(COUNTIFS(D50,"*OUTSTANDING*"),"OUTSTANDING",MAX(0,N(D50)-N(I50)))</f>
        <v/>
      </c>
      <c r="R50" s="321">
        <f>IF(COUNTIFS(D50:E50,"*OUTSTANDING*"),"OUTSTANDING",IF(N(D50)=0,0,E50*Q50/D50))</f>
        <v/>
      </c>
      <c r="S50" s="180" t="n"/>
      <c r="T50" s="180" t="n"/>
      <c r="U50" s="180" t="n"/>
    </row>
    <row r="51">
      <c r="A51" s="180" t="n"/>
      <c r="B51" s="180" t="n"/>
      <c r="C51" s="181" t="n"/>
      <c r="D51" s="259" t="n"/>
      <c r="E51" s="259" t="n"/>
      <c r="F51" s="180" t="n"/>
      <c r="G51" s="180" t="n"/>
      <c r="H51" s="181" t="n"/>
      <c r="I51" s="259" t="n"/>
      <c r="J51" s="259" t="n"/>
      <c r="K51" s="180" t="n"/>
      <c r="L51" s="143">
        <f>IF(COUNTIFS(D51:E51,"*OUTSTANDING*"),"",IF(J51=0,0,J51-E51*IF(D51=0,0,I51/D51)))</f>
        <v/>
      </c>
      <c r="M51" s="322">
        <f>IF(N(I51)=0,"",IF(COUNT(C51,H51)&lt;2,"?",IF(H51-C51&gt;365,"Y","N")))</f>
        <v/>
      </c>
      <c r="N51" s="143">
        <f>IF(OR(N(I51)=0,COUNT(C51,H51)&lt;2,COUNT(L51)=0),"",IF(M51="Y",MAX(L51,0),0))</f>
        <v/>
      </c>
      <c r="O51" s="143">
        <f>IF(OR(N(I51)=0,COUNT(C51,H51)&lt;2,COUNT(L51)=0),"",IF(M51="N",MAX(L51,0),0))</f>
        <v/>
      </c>
      <c r="P51" s="143">
        <f>IF(OR(N(I51)=0,COUNT(L51)=0),"",MIN(L51,0))</f>
        <v/>
      </c>
      <c r="Q51" s="321">
        <f>IF(COUNTIFS(D51,"*OUTSTANDING*"),"OUTSTANDING",MAX(0,N(D51)-N(I51)))</f>
        <v/>
      </c>
      <c r="R51" s="321">
        <f>IF(COUNTIFS(D51:E51,"*OUTSTANDING*"),"OUTSTANDING",IF(N(D51)=0,0,E51*Q51/D51))</f>
        <v/>
      </c>
      <c r="S51" s="180" t="n"/>
      <c r="T51" s="180" t="n"/>
      <c r="U51" s="180" t="n"/>
    </row>
    <row r="52">
      <c r="A52" s="180" t="n"/>
      <c r="B52" s="180" t="n"/>
      <c r="C52" s="181" t="n"/>
      <c r="D52" s="259" t="n"/>
      <c r="E52" s="259" t="n"/>
      <c r="F52" s="180" t="n"/>
      <c r="G52" s="180" t="n"/>
      <c r="H52" s="181" t="n"/>
      <c r="I52" s="259" t="n"/>
      <c r="J52" s="259" t="n"/>
      <c r="K52" s="180" t="n"/>
      <c r="L52" s="143">
        <f>IF(COUNTIFS(D52:E52,"*OUTSTANDING*"),"",IF(J52=0,0,J52-E52*IF(D52=0,0,I52/D52)))</f>
        <v/>
      </c>
      <c r="M52" s="322">
        <f>IF(N(I52)=0,"",IF(COUNT(C52,H52)&lt;2,"?",IF(H52-C52&gt;365,"Y","N")))</f>
        <v/>
      </c>
      <c r="N52" s="143">
        <f>IF(OR(N(I52)=0,COUNT(C52,H52)&lt;2,COUNT(L52)=0),"",IF(M52="Y",MAX(L52,0),0))</f>
        <v/>
      </c>
      <c r="O52" s="143">
        <f>IF(OR(N(I52)=0,COUNT(C52,H52)&lt;2,COUNT(L52)=0),"",IF(M52="N",MAX(L52,0),0))</f>
        <v/>
      </c>
      <c r="P52" s="143">
        <f>IF(OR(N(I52)=0,COUNT(L52)=0),"",MIN(L52,0))</f>
        <v/>
      </c>
      <c r="Q52" s="321">
        <f>IF(COUNTIFS(D52,"*OUTSTANDING*"),"OUTSTANDING",MAX(0,N(D52)-N(I52)))</f>
        <v/>
      </c>
      <c r="R52" s="321">
        <f>IF(COUNTIFS(D52:E52,"*OUTSTANDING*"),"OUTSTANDING",IF(N(D52)=0,0,E52*Q52/D52))</f>
        <v/>
      </c>
      <c r="S52" s="180" t="n"/>
      <c r="T52" s="180" t="n"/>
      <c r="U52" s="180" t="n"/>
    </row>
    <row r="53">
      <c r="A53" s="180" t="n"/>
      <c r="B53" s="180" t="n"/>
      <c r="C53" s="181" t="n"/>
      <c r="D53" s="259" t="n"/>
      <c r="E53" s="259" t="n"/>
      <c r="F53" s="180" t="n"/>
      <c r="G53" s="180" t="n"/>
      <c r="H53" s="181" t="n"/>
      <c r="I53" s="259" t="n"/>
      <c r="J53" s="259" t="n"/>
      <c r="K53" s="180" t="n"/>
      <c r="L53" s="143">
        <f>IF(COUNTIFS(D53:E53,"*OUTSTANDING*"),"",IF(J53=0,0,J53-E53*IF(D53=0,0,I53/D53)))</f>
        <v/>
      </c>
      <c r="M53" s="322">
        <f>IF(N(I53)=0,"",IF(COUNT(C53,H53)&lt;2,"?",IF(H53-C53&gt;365,"Y","N")))</f>
        <v/>
      </c>
      <c r="N53" s="143">
        <f>IF(OR(N(I53)=0,COUNT(C53,H53)&lt;2,COUNT(L53)=0),"",IF(M53="Y",MAX(L53,0),0))</f>
        <v/>
      </c>
      <c r="O53" s="143">
        <f>IF(OR(N(I53)=0,COUNT(C53,H53)&lt;2,COUNT(L53)=0),"",IF(M53="N",MAX(L53,0),0))</f>
        <v/>
      </c>
      <c r="P53" s="143">
        <f>IF(OR(N(I53)=0,COUNT(L53)=0),"",MIN(L53,0))</f>
        <v/>
      </c>
      <c r="Q53" s="321">
        <f>IF(COUNTIFS(D53,"*OUTSTANDING*"),"OUTSTANDING",MAX(0,N(D53)-N(I53)))</f>
        <v/>
      </c>
      <c r="R53" s="321">
        <f>IF(COUNTIFS(D53:E53,"*OUTSTANDING*"),"OUTSTANDING",IF(N(D53)=0,0,E53*Q53/D53))</f>
        <v/>
      </c>
      <c r="S53" s="180" t="n"/>
      <c r="T53" s="180" t="n"/>
      <c r="U53" s="180" t="n"/>
    </row>
    <row r="54">
      <c r="A54" s="180" t="n"/>
      <c r="B54" s="180" t="n"/>
      <c r="C54" s="181" t="n"/>
      <c r="D54" s="259" t="n"/>
      <c r="E54" s="259" t="n"/>
      <c r="F54" s="180" t="n"/>
      <c r="G54" s="180" t="n"/>
      <c r="H54" s="181" t="n"/>
      <c r="I54" s="259" t="n"/>
      <c r="J54" s="259" t="n"/>
      <c r="K54" s="180" t="n"/>
      <c r="L54" s="143">
        <f>IF(COUNTIFS(D54:E54,"*OUTSTANDING*"),"",IF(J54=0,0,J54-E54*IF(D54=0,0,I54/D54)))</f>
        <v/>
      </c>
      <c r="M54" s="322">
        <f>IF(N(I54)=0,"",IF(COUNT(C54,H54)&lt;2,"?",IF(H54-C54&gt;365,"Y","N")))</f>
        <v/>
      </c>
      <c r="N54" s="143">
        <f>IF(OR(N(I54)=0,COUNT(C54,H54)&lt;2,COUNT(L54)=0),"",IF(M54="Y",MAX(L54,0),0))</f>
        <v/>
      </c>
      <c r="O54" s="143">
        <f>IF(OR(N(I54)=0,COUNT(C54,H54)&lt;2,COUNT(L54)=0),"",IF(M54="N",MAX(L54,0),0))</f>
        <v/>
      </c>
      <c r="P54" s="143">
        <f>IF(OR(N(I54)=0,COUNT(L54)=0),"",MIN(L54,0))</f>
        <v/>
      </c>
      <c r="Q54" s="321">
        <f>IF(COUNTIFS(D54,"*OUTSTANDING*"),"OUTSTANDING",MAX(0,N(D54)-N(I54)))</f>
        <v/>
      </c>
      <c r="R54" s="321">
        <f>IF(COUNTIFS(D54:E54,"*OUTSTANDING*"),"OUTSTANDING",IF(N(D54)=0,0,E54*Q54/D54))</f>
        <v/>
      </c>
      <c r="S54" s="180" t="n"/>
      <c r="T54" s="180" t="n"/>
      <c r="U54" s="180" t="n"/>
    </row>
    <row r="55">
      <c r="A55" s="180" t="n"/>
      <c r="B55" s="180" t="n"/>
      <c r="C55" s="181" t="n"/>
      <c r="D55" s="259" t="n"/>
      <c r="E55" s="259" t="n"/>
      <c r="F55" s="180" t="n"/>
      <c r="G55" s="180" t="n"/>
      <c r="H55" s="181" t="n"/>
      <c r="I55" s="259" t="n"/>
      <c r="J55" s="259" t="n"/>
      <c r="K55" s="180" t="n"/>
      <c r="L55" s="143">
        <f>IF(COUNTIFS(D55:E55,"*OUTSTANDING*"),"",IF(J55=0,0,J55-E55*IF(D55=0,0,I55/D55)))</f>
        <v/>
      </c>
      <c r="M55" s="322">
        <f>IF(N(I55)=0,"",IF(COUNT(C55,H55)&lt;2,"?",IF(H55-C55&gt;365,"Y","N")))</f>
        <v/>
      </c>
      <c r="N55" s="143">
        <f>IF(OR(N(I55)=0,COUNT(C55,H55)&lt;2,COUNT(L55)=0),"",IF(M55="Y",MAX(L55,0),0))</f>
        <v/>
      </c>
      <c r="O55" s="143">
        <f>IF(OR(N(I55)=0,COUNT(C55,H55)&lt;2,COUNT(L55)=0),"",IF(M55="N",MAX(L55,0),0))</f>
        <v/>
      </c>
      <c r="P55" s="143">
        <f>IF(OR(N(I55)=0,COUNT(L55)=0),"",MIN(L55,0))</f>
        <v/>
      </c>
      <c r="Q55" s="321">
        <f>IF(COUNTIFS(D55,"*OUTSTANDING*"),"OUTSTANDING",MAX(0,N(D55)-N(I55)))</f>
        <v/>
      </c>
      <c r="R55" s="321">
        <f>IF(COUNTIFS(D55:E55,"*OUTSTANDING*"),"OUTSTANDING",IF(N(D55)=0,0,E55*Q55/D55))</f>
        <v/>
      </c>
      <c r="S55" s="180" t="n"/>
      <c r="T55" s="180" t="n"/>
      <c r="U55" s="180" t="n"/>
    </row>
    <row r="56">
      <c r="A56" s="180" t="n"/>
      <c r="B56" s="180" t="n"/>
      <c r="C56" s="181" t="n"/>
      <c r="D56" s="259" t="n"/>
      <c r="E56" s="259" t="n"/>
      <c r="F56" s="180" t="n"/>
      <c r="G56" s="180" t="n"/>
      <c r="H56" s="181" t="n"/>
      <c r="I56" s="259" t="n"/>
      <c r="J56" s="259" t="n"/>
      <c r="K56" s="180" t="n"/>
      <c r="L56" s="143">
        <f>IF(COUNTIFS(D56:E56,"*OUTSTANDING*"),"",IF(J56=0,0,J56-E56*IF(D56=0,0,I56/D56)))</f>
        <v/>
      </c>
      <c r="M56" s="322">
        <f>IF(N(I56)=0,"",IF(COUNT(C56,H56)&lt;2,"?",IF(H56-C56&gt;365,"Y","N")))</f>
        <v/>
      </c>
      <c r="N56" s="143">
        <f>IF(OR(N(I56)=0,COUNT(C56,H56)&lt;2,COUNT(L56)=0),"",IF(M56="Y",MAX(L56,0),0))</f>
        <v/>
      </c>
      <c r="O56" s="143">
        <f>IF(OR(N(I56)=0,COUNT(C56,H56)&lt;2,COUNT(L56)=0),"",IF(M56="N",MAX(L56,0),0))</f>
        <v/>
      </c>
      <c r="P56" s="143">
        <f>IF(OR(N(I56)=0,COUNT(L56)=0),"",MIN(L56,0))</f>
        <v/>
      </c>
      <c r="Q56" s="321">
        <f>IF(COUNTIFS(D56,"*OUTSTANDING*"),"OUTSTANDING",MAX(0,N(D56)-N(I56)))</f>
        <v/>
      </c>
      <c r="R56" s="321">
        <f>IF(COUNTIFS(D56:E56,"*OUTSTANDING*"),"OUTSTANDING",IF(N(D56)=0,0,E56*Q56/D56))</f>
        <v/>
      </c>
      <c r="S56" s="180" t="n"/>
      <c r="T56" s="180" t="n"/>
      <c r="U56" s="180" t="n"/>
    </row>
    <row r="57">
      <c r="A57" s="180" t="n"/>
      <c r="B57" s="180" t="n"/>
      <c r="C57" s="181" t="n"/>
      <c r="D57" s="259" t="n"/>
      <c r="E57" s="259" t="n"/>
      <c r="F57" s="180" t="n"/>
      <c r="G57" s="180" t="n"/>
      <c r="H57" s="181" t="n"/>
      <c r="I57" s="259" t="n"/>
      <c r="J57" s="259" t="n"/>
      <c r="K57" s="180" t="n"/>
      <c r="L57" s="143">
        <f>IF(COUNTIFS(D57:E57,"*OUTSTANDING*"),"",IF(J57=0,0,J57-E57*IF(D57=0,0,I57/D57)))</f>
        <v/>
      </c>
      <c r="M57" s="322">
        <f>IF(N(I57)=0,"",IF(COUNT(C57,H57)&lt;2,"?",IF(H57-C57&gt;365,"Y","N")))</f>
        <v/>
      </c>
      <c r="N57" s="143">
        <f>IF(OR(N(I57)=0,COUNT(C57,H57)&lt;2,COUNT(L57)=0),"",IF(M57="Y",MAX(L57,0),0))</f>
        <v/>
      </c>
      <c r="O57" s="143">
        <f>IF(OR(N(I57)=0,COUNT(C57,H57)&lt;2,COUNT(L57)=0),"",IF(M57="N",MAX(L57,0),0))</f>
        <v/>
      </c>
      <c r="P57" s="143">
        <f>IF(OR(N(I57)=0,COUNT(L57)=0),"",MIN(L57,0))</f>
        <v/>
      </c>
      <c r="Q57" s="321">
        <f>IF(COUNTIFS(D57,"*OUTSTANDING*"),"OUTSTANDING",MAX(0,N(D57)-N(I57)))</f>
        <v/>
      </c>
      <c r="R57" s="321">
        <f>IF(COUNTIFS(D57:E57,"*OUTSTANDING*"),"OUTSTANDING",IF(N(D57)=0,0,E57*Q57/D57))</f>
        <v/>
      </c>
      <c r="S57" s="180" t="n"/>
      <c r="T57" s="180" t="n"/>
      <c r="U57" s="180" t="n"/>
    </row>
    <row r="58">
      <c r="A58" s="180" t="n"/>
      <c r="B58" s="180" t="n"/>
      <c r="C58" s="181" t="n"/>
      <c r="D58" s="259" t="n"/>
      <c r="E58" s="259" t="n"/>
      <c r="F58" s="180" t="n"/>
      <c r="G58" s="180" t="n"/>
      <c r="H58" s="181" t="n"/>
      <c r="I58" s="259" t="n"/>
      <c r="J58" s="259" t="n"/>
      <c r="K58" s="180" t="n"/>
      <c r="L58" s="143">
        <f>IF(COUNTIFS(D58:E58,"*OUTSTANDING*"),"",IF(J58=0,0,J58-E58*IF(D58=0,0,I58/D58)))</f>
        <v/>
      </c>
      <c r="M58" s="322">
        <f>IF(N(I58)=0,"",IF(COUNT(C58,H58)&lt;2,"?",IF(H58-C58&gt;365,"Y","N")))</f>
        <v/>
      </c>
      <c r="N58" s="143">
        <f>IF(OR(N(I58)=0,COUNT(C58,H58)&lt;2,COUNT(L58)=0),"",IF(M58="Y",MAX(L58,0),0))</f>
        <v/>
      </c>
      <c r="O58" s="143">
        <f>IF(OR(N(I58)=0,COUNT(C58,H58)&lt;2,COUNT(L58)=0),"",IF(M58="N",MAX(L58,0),0))</f>
        <v/>
      </c>
      <c r="P58" s="143">
        <f>IF(OR(N(I58)=0,COUNT(L58)=0),"",MIN(L58,0))</f>
        <v/>
      </c>
      <c r="Q58" s="321">
        <f>IF(COUNTIFS(D58,"*OUTSTANDING*"),"OUTSTANDING",MAX(0,N(D58)-N(I58)))</f>
        <v/>
      </c>
      <c r="R58" s="321">
        <f>IF(COUNTIFS(D58:E58,"*OUTSTANDING*"),"OUTSTANDING",IF(N(D58)=0,0,E58*Q58/D58))</f>
        <v/>
      </c>
      <c r="S58" s="180" t="n"/>
      <c r="T58" s="180" t="n"/>
      <c r="U58" s="180" t="n"/>
    </row>
    <row r="59">
      <c r="A59" s="180" t="n"/>
      <c r="B59" s="180" t="n"/>
      <c r="C59" s="181" t="n"/>
      <c r="D59" s="259" t="n"/>
      <c r="E59" s="259" t="n"/>
      <c r="F59" s="180" t="n"/>
      <c r="G59" s="180" t="n"/>
      <c r="H59" s="181" t="n"/>
      <c r="I59" s="259" t="n"/>
      <c r="J59" s="259" t="n"/>
      <c r="K59" s="180" t="n"/>
      <c r="L59" s="143">
        <f>IF(COUNTIFS(D59:E59,"*OUTSTANDING*"),"",IF(J59=0,0,J59-E59*IF(D59=0,0,I59/D59)))</f>
        <v/>
      </c>
      <c r="M59" s="322">
        <f>IF(N(I59)=0,"",IF(COUNT(C59,H59)&lt;2,"?",IF(H59-C59&gt;365,"Y","N")))</f>
        <v/>
      </c>
      <c r="N59" s="143">
        <f>IF(OR(N(I59)=0,COUNT(C59,H59)&lt;2,COUNT(L59)=0),"",IF(M59="Y",MAX(L59,0),0))</f>
        <v/>
      </c>
      <c r="O59" s="143">
        <f>IF(OR(N(I59)=0,COUNT(C59,H59)&lt;2,COUNT(L59)=0),"",IF(M59="N",MAX(L59,0),0))</f>
        <v/>
      </c>
      <c r="P59" s="143">
        <f>IF(OR(N(I59)=0,COUNT(L59)=0),"",MIN(L59,0))</f>
        <v/>
      </c>
      <c r="Q59" s="321">
        <f>IF(COUNTIFS(D59,"*OUTSTANDING*"),"OUTSTANDING",MAX(0,N(D59)-N(I59)))</f>
        <v/>
      </c>
      <c r="R59" s="321">
        <f>IF(COUNTIFS(D59:E59,"*OUTSTANDING*"),"OUTSTANDING",IF(N(D59)=0,0,E59*Q59/D59))</f>
        <v/>
      </c>
      <c r="S59" s="180" t="n"/>
      <c r="T59" s="180" t="n"/>
      <c r="U59" s="180" t="n"/>
    </row>
    <row r="60">
      <c r="A60" s="180" t="n"/>
      <c r="B60" s="180" t="n"/>
      <c r="C60" s="181" t="n"/>
      <c r="D60" s="259" t="n"/>
      <c r="E60" s="259" t="n"/>
      <c r="F60" s="180" t="n"/>
      <c r="G60" s="180" t="n"/>
      <c r="H60" s="181" t="n"/>
      <c r="I60" s="259" t="n"/>
      <c r="J60" s="259" t="n"/>
      <c r="K60" s="180" t="n"/>
      <c r="L60" s="143">
        <f>IF(COUNTIFS(D60:E60,"*OUTSTANDING*"),"",IF(J60=0,0,J60-E60*IF(D60=0,0,I60/D60)))</f>
        <v/>
      </c>
      <c r="M60" s="322">
        <f>IF(N(I60)=0,"",IF(COUNT(C60,H60)&lt;2,"?",IF(H60-C60&gt;365,"Y","N")))</f>
        <v/>
      </c>
      <c r="N60" s="143">
        <f>IF(OR(N(I60)=0,COUNT(C60,H60)&lt;2,COUNT(L60)=0),"",IF(M60="Y",MAX(L60,0),0))</f>
        <v/>
      </c>
      <c r="O60" s="143">
        <f>IF(OR(N(I60)=0,COUNT(C60,H60)&lt;2,COUNT(L60)=0),"",IF(M60="N",MAX(L60,0),0))</f>
        <v/>
      </c>
      <c r="P60" s="143">
        <f>IF(OR(N(I60)=0,COUNT(L60)=0),"",MIN(L60,0))</f>
        <v/>
      </c>
      <c r="Q60" s="321">
        <f>IF(COUNTIFS(D60,"*OUTSTANDING*"),"OUTSTANDING",MAX(0,N(D60)-N(I60)))</f>
        <v/>
      </c>
      <c r="R60" s="321">
        <f>IF(COUNTIFS(D60:E60,"*OUTSTANDING*"),"OUTSTANDING",IF(N(D60)=0,0,E60*Q60/D60))</f>
        <v/>
      </c>
      <c r="S60" s="180" t="n"/>
      <c r="T60" s="180" t="n"/>
      <c r="U60" s="180" t="n"/>
    </row>
    <row r="61">
      <c r="A61" s="180" t="n"/>
      <c r="B61" s="180" t="n"/>
      <c r="C61" s="181" t="n"/>
      <c r="D61" s="259" t="n"/>
      <c r="E61" s="259" t="n"/>
      <c r="F61" s="180" t="n"/>
      <c r="G61" s="180" t="n"/>
      <c r="H61" s="181" t="n"/>
      <c r="I61" s="259" t="n"/>
      <c r="J61" s="259" t="n"/>
      <c r="K61" s="180" t="n"/>
      <c r="L61" s="143">
        <f>IF(COUNTIFS(D61:E61,"*OUTSTANDING*"),"",IF(J61=0,0,J61-E61*IF(D61=0,0,I61/D61)))</f>
        <v/>
      </c>
      <c r="M61" s="322">
        <f>IF(N(I61)=0,"",IF(COUNT(C61,H61)&lt;2,"?",IF(H61-C61&gt;365,"Y","N")))</f>
        <v/>
      </c>
      <c r="N61" s="143">
        <f>IF(OR(N(I61)=0,COUNT(C61,H61)&lt;2,COUNT(L61)=0),"",IF(M61="Y",MAX(L61,0),0))</f>
        <v/>
      </c>
      <c r="O61" s="143">
        <f>IF(OR(N(I61)=0,COUNT(C61,H61)&lt;2,COUNT(L61)=0),"",IF(M61="N",MAX(L61,0),0))</f>
        <v/>
      </c>
      <c r="P61" s="143">
        <f>IF(OR(N(I61)=0,COUNT(L61)=0),"",MIN(L61,0))</f>
        <v/>
      </c>
      <c r="Q61" s="321">
        <f>IF(COUNTIFS(D61,"*OUTSTANDING*"),"OUTSTANDING",MAX(0,N(D61)-N(I61)))</f>
        <v/>
      </c>
      <c r="R61" s="321">
        <f>IF(COUNTIFS(D61:E61,"*OUTSTANDING*"),"OUTSTANDING",IF(N(D61)=0,0,E61*Q61/D61))</f>
        <v/>
      </c>
      <c r="S61" s="180" t="n"/>
      <c r="T61" s="180" t="n"/>
      <c r="U61" s="180" t="n"/>
    </row>
    <row r="62">
      <c r="A62" s="180" t="n"/>
      <c r="B62" s="180" t="n"/>
      <c r="C62" s="181" t="n"/>
      <c r="D62" s="259" t="n"/>
      <c r="E62" s="259" t="n"/>
      <c r="F62" s="180" t="n"/>
      <c r="G62" s="180" t="n"/>
      <c r="H62" s="181" t="n"/>
      <c r="I62" s="259" t="n"/>
      <c r="J62" s="259" t="n"/>
      <c r="K62" s="180" t="n"/>
      <c r="L62" s="143">
        <f>IF(COUNTIFS(D62:E62,"*OUTSTANDING*"),"",IF(J62=0,0,J62-E62*IF(D62=0,0,I62/D62)))</f>
        <v/>
      </c>
      <c r="M62" s="322">
        <f>IF(N(I62)=0,"",IF(COUNT(C62,H62)&lt;2,"?",IF(H62-C62&gt;365,"Y","N")))</f>
        <v/>
      </c>
      <c r="N62" s="143">
        <f>IF(OR(N(I62)=0,COUNT(C62,H62)&lt;2,COUNT(L62)=0),"",IF(M62="Y",MAX(L62,0),0))</f>
        <v/>
      </c>
      <c r="O62" s="143">
        <f>IF(OR(N(I62)=0,COUNT(C62,H62)&lt;2,COUNT(L62)=0),"",IF(M62="N",MAX(L62,0),0))</f>
        <v/>
      </c>
      <c r="P62" s="143">
        <f>IF(OR(N(I62)=0,COUNT(L62)=0),"",MIN(L62,0))</f>
        <v/>
      </c>
      <c r="Q62" s="321">
        <f>IF(COUNTIFS(D62,"*OUTSTANDING*"),"OUTSTANDING",MAX(0,N(D62)-N(I62)))</f>
        <v/>
      </c>
      <c r="R62" s="321">
        <f>IF(COUNTIFS(D62:E62,"*OUTSTANDING*"),"OUTSTANDING",IF(N(D62)=0,0,E62*Q62/D62))</f>
        <v/>
      </c>
      <c r="S62" s="180" t="n"/>
      <c r="T62" s="180" t="n"/>
      <c r="U62" s="180" t="n"/>
    </row>
    <row r="63">
      <c r="A63" s="180" t="n"/>
      <c r="B63" s="180" t="n"/>
      <c r="C63" s="181" t="n"/>
      <c r="D63" s="259" t="n"/>
      <c r="E63" s="259" t="n"/>
      <c r="F63" s="180" t="n"/>
      <c r="G63" s="180" t="n"/>
      <c r="H63" s="181" t="n"/>
      <c r="I63" s="259" t="n"/>
      <c r="J63" s="259" t="n"/>
      <c r="K63" s="180" t="n"/>
      <c r="L63" s="143">
        <f>IF(COUNTIFS(D63:E63,"*OUTSTANDING*"),"",IF(J63=0,0,J63-E63*IF(D63=0,0,I63/D63)))</f>
        <v/>
      </c>
      <c r="M63" s="322">
        <f>IF(N(I63)=0,"",IF(COUNT(C63,H63)&lt;2,"?",IF(H63-C63&gt;365,"Y","N")))</f>
        <v/>
      </c>
      <c r="N63" s="143">
        <f>IF(OR(N(I63)=0,COUNT(C63,H63)&lt;2,COUNT(L63)=0),"",IF(M63="Y",MAX(L63,0),0))</f>
        <v/>
      </c>
      <c r="O63" s="143">
        <f>IF(OR(N(I63)=0,COUNT(C63,H63)&lt;2,COUNT(L63)=0),"",IF(M63="N",MAX(L63,0),0))</f>
        <v/>
      </c>
      <c r="P63" s="143">
        <f>IF(OR(N(I63)=0,COUNT(L63)=0),"",MIN(L63,0))</f>
        <v/>
      </c>
      <c r="Q63" s="321">
        <f>IF(COUNTIFS(D63,"*OUTSTANDING*"),"OUTSTANDING",MAX(0,N(D63)-N(I63)))</f>
        <v/>
      </c>
      <c r="R63" s="321">
        <f>IF(COUNTIFS(D63:E63,"*OUTSTANDING*"),"OUTSTANDING",IF(N(D63)=0,0,E63*Q63/D63))</f>
        <v/>
      </c>
      <c r="S63" s="180" t="n"/>
      <c r="T63" s="180" t="n"/>
      <c r="U63" s="180" t="n"/>
    </row>
    <row r="64">
      <c r="A64" s="180" t="n"/>
      <c r="B64" s="180" t="n"/>
      <c r="C64" s="181" t="n"/>
      <c r="D64" s="259" t="n"/>
      <c r="E64" s="259" t="n"/>
      <c r="F64" s="180" t="n"/>
      <c r="G64" s="180" t="n"/>
      <c r="H64" s="181" t="n"/>
      <c r="I64" s="259" t="n"/>
      <c r="J64" s="259" t="n"/>
      <c r="K64" s="180" t="n"/>
      <c r="L64" s="143">
        <f>IF(COUNTIFS(D64:E64,"*OUTSTANDING*"),"",IF(J64=0,0,J64-E64*IF(D64=0,0,I64/D64)))</f>
        <v/>
      </c>
      <c r="M64" s="322">
        <f>IF(N(I64)=0,"",IF(COUNT(C64,H64)&lt;2,"?",IF(H64-C64&gt;365,"Y","N")))</f>
        <v/>
      </c>
      <c r="N64" s="143">
        <f>IF(OR(N(I64)=0,COUNT(C64,H64)&lt;2,COUNT(L64)=0),"",IF(M64="Y",MAX(L64,0),0))</f>
        <v/>
      </c>
      <c r="O64" s="143">
        <f>IF(OR(N(I64)=0,COUNT(C64,H64)&lt;2,COUNT(L64)=0),"",IF(M64="N",MAX(L64,0),0))</f>
        <v/>
      </c>
      <c r="P64" s="143">
        <f>IF(OR(N(I64)=0,COUNT(L64)=0),"",MIN(L64,0))</f>
        <v/>
      </c>
      <c r="Q64" s="321">
        <f>IF(COUNTIFS(D64,"*OUTSTANDING*"),"OUTSTANDING",MAX(0,N(D64)-N(I64)))</f>
        <v/>
      </c>
      <c r="R64" s="321">
        <f>IF(COUNTIFS(D64:E64,"*OUTSTANDING*"),"OUTSTANDING",IF(N(D64)=0,0,E64*Q64/D64))</f>
        <v/>
      </c>
      <c r="S64" s="180" t="n"/>
      <c r="T64" s="180" t="n"/>
      <c r="U64" s="180" t="n"/>
    </row>
    <row r="65">
      <c r="A65" s="180" t="n"/>
      <c r="B65" s="180" t="n"/>
      <c r="C65" s="181" t="n"/>
      <c r="D65" s="259" t="n"/>
      <c r="E65" s="259" t="n"/>
      <c r="F65" s="180" t="n"/>
      <c r="G65" s="180" t="n"/>
      <c r="H65" s="181" t="n"/>
      <c r="I65" s="259" t="n"/>
      <c r="J65" s="259" t="n"/>
      <c r="K65" s="180" t="n"/>
      <c r="L65" s="143">
        <f>IF(COUNTIFS(D65:E65,"*OUTSTANDING*"),"",IF(J65=0,0,J65-E65*IF(D65=0,0,I65/D65)))</f>
        <v/>
      </c>
      <c r="M65" s="322">
        <f>IF(N(I65)=0,"",IF(COUNT(C65,H65)&lt;2,"?",IF(H65-C65&gt;365,"Y","N")))</f>
        <v/>
      </c>
      <c r="N65" s="143">
        <f>IF(OR(N(I65)=0,COUNT(C65,H65)&lt;2,COUNT(L65)=0),"",IF(M65="Y",MAX(L65,0),0))</f>
        <v/>
      </c>
      <c r="O65" s="143">
        <f>IF(OR(N(I65)=0,COUNT(C65,H65)&lt;2,COUNT(L65)=0),"",IF(M65="N",MAX(L65,0),0))</f>
        <v/>
      </c>
      <c r="P65" s="143">
        <f>IF(OR(N(I65)=0,COUNT(L65)=0),"",MIN(L65,0))</f>
        <v/>
      </c>
      <c r="Q65" s="321">
        <f>IF(COUNTIFS(D65,"*OUTSTANDING*"),"OUTSTANDING",MAX(0,N(D65)-N(I65)))</f>
        <v/>
      </c>
      <c r="R65" s="321">
        <f>IF(COUNTIFS(D65:E65,"*OUTSTANDING*"),"OUTSTANDING",IF(N(D65)=0,0,E65*Q65/D65))</f>
        <v/>
      </c>
      <c r="S65" s="180" t="n"/>
      <c r="T65" s="180" t="n"/>
      <c r="U65" s="180" t="n"/>
    </row>
    <row r="66">
      <c r="A66" s="180" t="n"/>
      <c r="B66" s="180" t="n"/>
      <c r="C66" s="181" t="n"/>
      <c r="D66" s="259" t="n"/>
      <c r="E66" s="259" t="n"/>
      <c r="F66" s="180" t="n"/>
      <c r="G66" s="180" t="n"/>
      <c r="H66" s="181" t="n"/>
      <c r="I66" s="259" t="n"/>
      <c r="J66" s="259" t="n"/>
      <c r="K66" s="180" t="n"/>
      <c r="L66" s="143">
        <f>IF(COUNTIFS(D66:E66,"*OUTSTANDING*"),"",IF(J66=0,0,J66-E66*IF(D66=0,0,I66/D66)))</f>
        <v/>
      </c>
      <c r="M66" s="322">
        <f>IF(N(I66)=0,"",IF(COUNT(C66,H66)&lt;2,"?",IF(H66-C66&gt;365,"Y","N")))</f>
        <v/>
      </c>
      <c r="N66" s="143">
        <f>IF(OR(N(I66)=0,COUNT(C66,H66)&lt;2,COUNT(L66)=0),"",IF(M66="Y",MAX(L66,0),0))</f>
        <v/>
      </c>
      <c r="O66" s="143">
        <f>IF(OR(N(I66)=0,COUNT(C66,H66)&lt;2,COUNT(L66)=0),"",IF(M66="N",MAX(L66,0),0))</f>
        <v/>
      </c>
      <c r="P66" s="143">
        <f>IF(OR(N(I66)=0,COUNT(L66)=0),"",MIN(L66,0))</f>
        <v/>
      </c>
      <c r="Q66" s="321">
        <f>IF(COUNTIFS(D66,"*OUTSTANDING*"),"OUTSTANDING",MAX(0,N(D66)-N(I66)))</f>
        <v/>
      </c>
      <c r="R66" s="321">
        <f>IF(COUNTIFS(D66:E66,"*OUTSTANDING*"),"OUTSTANDING",IF(N(D66)=0,0,E66*Q66/D66))</f>
        <v/>
      </c>
      <c r="S66" s="180" t="n"/>
      <c r="T66" s="180" t="n"/>
      <c r="U66" s="180" t="n"/>
    </row>
    <row r="67">
      <c r="A67" s="180" t="n"/>
      <c r="B67" s="180" t="n"/>
      <c r="C67" s="181" t="n"/>
      <c r="D67" s="259" t="n"/>
      <c r="E67" s="259" t="n"/>
      <c r="F67" s="180" t="n"/>
      <c r="G67" s="180" t="n"/>
      <c r="H67" s="181" t="n"/>
      <c r="I67" s="259" t="n"/>
      <c r="J67" s="259" t="n"/>
      <c r="K67" s="180" t="n"/>
      <c r="L67" s="143">
        <f>IF(COUNTIFS(D67:E67,"*OUTSTANDING*"),"",IF(J67=0,0,J67-E67*IF(D67=0,0,I67/D67)))</f>
        <v/>
      </c>
      <c r="M67" s="322">
        <f>IF(N(I67)=0,"",IF(COUNT(C67,H67)&lt;2,"?",IF(H67-C67&gt;365,"Y","N")))</f>
        <v/>
      </c>
      <c r="N67" s="143">
        <f>IF(OR(N(I67)=0,COUNT(C67,H67)&lt;2,COUNT(L67)=0),"",IF(M67="Y",MAX(L67,0),0))</f>
        <v/>
      </c>
      <c r="O67" s="143">
        <f>IF(OR(N(I67)=0,COUNT(C67,H67)&lt;2,COUNT(L67)=0),"",IF(M67="N",MAX(L67,0),0))</f>
        <v/>
      </c>
      <c r="P67" s="143">
        <f>IF(OR(N(I67)=0,COUNT(L67)=0),"",MIN(L67,0))</f>
        <v/>
      </c>
      <c r="Q67" s="321">
        <f>IF(COUNTIFS(D67,"*OUTSTANDING*"),"OUTSTANDING",MAX(0,N(D67)-N(I67)))</f>
        <v/>
      </c>
      <c r="R67" s="321">
        <f>IF(COUNTIFS(D67:E67,"*OUTSTANDING*"),"OUTSTANDING",IF(N(D67)=0,0,E67*Q67/D67))</f>
        <v/>
      </c>
      <c r="S67" s="180" t="n"/>
      <c r="T67" s="180" t="n"/>
      <c r="U67" s="180" t="n"/>
    </row>
    <row r="68">
      <c r="A68" s="180" t="n"/>
      <c r="B68" s="180" t="n"/>
      <c r="C68" s="181" t="n"/>
      <c r="D68" s="259" t="n"/>
      <c r="E68" s="259" t="n"/>
      <c r="F68" s="180" t="n"/>
      <c r="G68" s="180" t="n"/>
      <c r="H68" s="181" t="n"/>
      <c r="I68" s="259" t="n"/>
      <c r="J68" s="259" t="n"/>
      <c r="K68" s="180" t="n"/>
      <c r="L68" s="143">
        <f>IF(COUNTIFS(D68:E68,"*OUTSTANDING*"),"",IF(J68=0,0,J68-E68*IF(D68=0,0,I68/D68)))</f>
        <v/>
      </c>
      <c r="M68" s="322">
        <f>IF(N(I68)=0,"",IF(COUNT(C68,H68)&lt;2,"?",IF(H68-C68&gt;365,"Y","N")))</f>
        <v/>
      </c>
      <c r="N68" s="143">
        <f>IF(OR(N(I68)=0,COUNT(C68,H68)&lt;2,COUNT(L68)=0),"",IF(M68="Y",MAX(L68,0),0))</f>
        <v/>
      </c>
      <c r="O68" s="143">
        <f>IF(OR(N(I68)=0,COUNT(C68,H68)&lt;2,COUNT(L68)=0),"",IF(M68="N",MAX(L68,0),0))</f>
        <v/>
      </c>
      <c r="P68" s="143">
        <f>IF(OR(N(I68)=0,COUNT(L68)=0),"",MIN(L68,0))</f>
        <v/>
      </c>
      <c r="Q68" s="321">
        <f>IF(COUNTIFS(D68,"*OUTSTANDING*"),"OUTSTANDING",MAX(0,N(D68)-N(I68)))</f>
        <v/>
      </c>
      <c r="R68" s="321">
        <f>IF(COUNTIFS(D68:E68,"*OUTSTANDING*"),"OUTSTANDING",IF(N(D68)=0,0,E68*Q68/D68))</f>
        <v/>
      </c>
      <c r="S68" s="180" t="n"/>
      <c r="T68" s="180" t="n"/>
      <c r="U68" s="180" t="n"/>
    </row>
    <row r="69">
      <c r="A69" s="180" t="n"/>
      <c r="B69" s="180" t="n"/>
      <c r="C69" s="181" t="n"/>
      <c r="D69" s="259" t="n"/>
      <c r="E69" s="259" t="n"/>
      <c r="F69" s="180" t="n"/>
      <c r="G69" s="180" t="n"/>
      <c r="H69" s="181" t="n"/>
      <c r="I69" s="259" t="n"/>
      <c r="J69" s="259" t="n"/>
      <c r="K69" s="180" t="n"/>
      <c r="L69" s="143">
        <f>IF(COUNTIFS(D69:E69,"*OUTSTANDING*"),"",IF(J69=0,0,J69-E69*IF(D69=0,0,I69/D69)))</f>
        <v/>
      </c>
      <c r="M69" s="322">
        <f>IF(N(I69)=0,"",IF(COUNT(C69,H69)&lt;2,"?",IF(H69-C69&gt;365,"Y","N")))</f>
        <v/>
      </c>
      <c r="N69" s="143">
        <f>IF(OR(N(I69)=0,COUNT(C69,H69)&lt;2,COUNT(L69)=0),"",IF(M69="Y",MAX(L69,0),0))</f>
        <v/>
      </c>
      <c r="O69" s="143">
        <f>IF(OR(N(I69)=0,COUNT(C69,H69)&lt;2,COUNT(L69)=0),"",IF(M69="N",MAX(L69,0),0))</f>
        <v/>
      </c>
      <c r="P69" s="143">
        <f>IF(OR(N(I69)=0,COUNT(L69)=0),"",MIN(L69,0))</f>
        <v/>
      </c>
      <c r="Q69" s="321">
        <f>IF(COUNTIFS(D69,"*OUTSTANDING*"),"OUTSTANDING",MAX(0,N(D69)-N(I69)))</f>
        <v/>
      </c>
      <c r="R69" s="321">
        <f>IF(COUNTIFS(D69:E69,"*OUTSTANDING*"),"OUTSTANDING",IF(N(D69)=0,0,E69*Q69/D69))</f>
        <v/>
      </c>
      <c r="S69" s="180" t="n"/>
      <c r="T69" s="180" t="n"/>
      <c r="U69" s="180" t="n"/>
    </row>
    <row r="70">
      <c r="A70" s="180" t="n"/>
      <c r="B70" s="180" t="n"/>
      <c r="C70" s="181" t="n"/>
      <c r="D70" s="259" t="n"/>
      <c r="E70" s="259" t="n"/>
      <c r="F70" s="180" t="n"/>
      <c r="G70" s="180" t="n"/>
      <c r="H70" s="181" t="n"/>
      <c r="I70" s="259" t="n"/>
      <c r="J70" s="259" t="n"/>
      <c r="K70" s="180" t="n"/>
      <c r="L70" s="143">
        <f>IF(COUNTIFS(D70:E70,"*OUTSTANDING*"),"",IF(J70=0,0,J70-E70*IF(D70=0,0,I70/D70)))</f>
        <v/>
      </c>
      <c r="M70" s="322">
        <f>IF(N(I70)=0,"",IF(COUNT(C70,H70)&lt;2,"?",IF(H70-C70&gt;365,"Y","N")))</f>
        <v/>
      </c>
      <c r="N70" s="143">
        <f>IF(OR(N(I70)=0,COUNT(C70,H70)&lt;2,COUNT(L70)=0),"",IF(M70="Y",MAX(L70,0),0))</f>
        <v/>
      </c>
      <c r="O70" s="143">
        <f>IF(OR(N(I70)=0,COUNT(C70,H70)&lt;2,COUNT(L70)=0),"",IF(M70="N",MAX(L70,0),0))</f>
        <v/>
      </c>
      <c r="P70" s="143">
        <f>IF(OR(N(I70)=0,COUNT(L70)=0),"",MIN(L70,0))</f>
        <v/>
      </c>
      <c r="Q70" s="321">
        <f>IF(COUNTIFS(D70,"*OUTSTANDING*"),"OUTSTANDING",MAX(0,N(D70)-N(I70)))</f>
        <v/>
      </c>
      <c r="R70" s="321">
        <f>IF(COUNTIFS(D70:E70,"*OUTSTANDING*"),"OUTSTANDING",IF(N(D70)=0,0,E70*Q70/D70))</f>
        <v/>
      </c>
      <c r="S70" s="180" t="n"/>
      <c r="T70" s="180" t="n"/>
      <c r="U70" s="180" t="n"/>
    </row>
    <row r="71">
      <c r="A71" s="180" t="n"/>
      <c r="B71" s="180" t="n"/>
      <c r="C71" s="181" t="n"/>
      <c r="D71" s="259" t="n"/>
      <c r="E71" s="259" t="n"/>
      <c r="F71" s="180" t="n"/>
      <c r="G71" s="180" t="n"/>
      <c r="H71" s="181" t="n"/>
      <c r="I71" s="259" t="n"/>
      <c r="J71" s="259" t="n"/>
      <c r="K71" s="180" t="n"/>
      <c r="L71" s="143">
        <f>IF(COUNTIFS(D71:E71,"*OUTSTANDING*"),"",IF(J71=0,0,J71-E71*IF(D71=0,0,I71/D71)))</f>
        <v/>
      </c>
      <c r="M71" s="322">
        <f>IF(N(I71)=0,"",IF(COUNT(C71,H71)&lt;2,"?",IF(H71-C71&gt;365,"Y","N")))</f>
        <v/>
      </c>
      <c r="N71" s="143">
        <f>IF(OR(N(I71)=0,COUNT(C71,H71)&lt;2,COUNT(L71)=0),"",IF(M71="Y",MAX(L71,0),0))</f>
        <v/>
      </c>
      <c r="O71" s="143">
        <f>IF(OR(N(I71)=0,COUNT(C71,H71)&lt;2,COUNT(L71)=0),"",IF(M71="N",MAX(L71,0),0))</f>
        <v/>
      </c>
      <c r="P71" s="143">
        <f>IF(OR(N(I71)=0,COUNT(L71)=0),"",MIN(L71,0))</f>
        <v/>
      </c>
      <c r="Q71" s="321">
        <f>IF(COUNTIFS(D71,"*OUTSTANDING*"),"OUTSTANDING",MAX(0,N(D71)-N(I71)))</f>
        <v/>
      </c>
      <c r="R71" s="321">
        <f>IF(COUNTIFS(D71:E71,"*OUTSTANDING*"),"OUTSTANDING",IF(N(D71)=0,0,E71*Q71/D71))</f>
        <v/>
      </c>
      <c r="S71" s="180" t="n"/>
      <c r="T71" s="180" t="n"/>
      <c r="U71" s="180" t="n"/>
    </row>
    <row r="72">
      <c r="A72" s="180" t="n"/>
      <c r="B72" s="180" t="n"/>
      <c r="C72" s="181" t="n"/>
      <c r="D72" s="259" t="n"/>
      <c r="E72" s="259" t="n"/>
      <c r="F72" s="180" t="n"/>
      <c r="G72" s="180" t="n"/>
      <c r="H72" s="181" t="n"/>
      <c r="I72" s="259" t="n"/>
      <c r="J72" s="259" t="n"/>
      <c r="K72" s="180" t="n"/>
      <c r="L72" s="143">
        <f>IF(COUNTIFS(D72:E72,"*OUTSTANDING*"),"",IF(J72=0,0,J72-E72*IF(D72=0,0,I72/D72)))</f>
        <v/>
      </c>
      <c r="M72" s="322">
        <f>IF(N(I72)=0,"",IF(COUNT(C72,H72)&lt;2,"?",IF(H72-C72&gt;365,"Y","N")))</f>
        <v/>
      </c>
      <c r="N72" s="143">
        <f>IF(OR(N(I72)=0,COUNT(C72,H72)&lt;2,COUNT(L72)=0),"",IF(M72="Y",MAX(L72,0),0))</f>
        <v/>
      </c>
      <c r="O72" s="143">
        <f>IF(OR(N(I72)=0,COUNT(C72,H72)&lt;2,COUNT(L72)=0),"",IF(M72="N",MAX(L72,0),0))</f>
        <v/>
      </c>
      <c r="P72" s="143">
        <f>IF(OR(N(I72)=0,COUNT(L72)=0),"",MIN(L72,0))</f>
        <v/>
      </c>
      <c r="Q72" s="321">
        <f>IF(COUNTIFS(D72,"*OUTSTANDING*"),"OUTSTANDING",MAX(0,N(D72)-N(I72)))</f>
        <v/>
      </c>
      <c r="R72" s="321">
        <f>IF(COUNTIFS(D72:E72,"*OUTSTANDING*"),"OUTSTANDING",IF(N(D72)=0,0,E72*Q72/D72))</f>
        <v/>
      </c>
      <c r="S72" s="180" t="n"/>
      <c r="T72" s="180" t="n"/>
      <c r="U72" s="180" t="n"/>
    </row>
    <row r="73">
      <c r="A73" s="180" t="n"/>
      <c r="B73" s="180" t="n"/>
      <c r="C73" s="181" t="n"/>
      <c r="D73" s="259" t="n"/>
      <c r="E73" s="259" t="n"/>
      <c r="F73" s="180" t="n"/>
      <c r="G73" s="180" t="n"/>
      <c r="H73" s="181" t="n"/>
      <c r="I73" s="259" t="n"/>
      <c r="J73" s="259" t="n"/>
      <c r="K73" s="180" t="n"/>
      <c r="L73" s="143">
        <f>IF(COUNTIFS(D73:E73,"*OUTSTANDING*"),"",IF(J73=0,0,J73-E73*IF(D73=0,0,I73/D73)))</f>
        <v/>
      </c>
      <c r="M73" s="322">
        <f>IF(N(I73)=0,"",IF(COUNT(C73,H73)&lt;2,"?",IF(H73-C73&gt;365,"Y","N")))</f>
        <v/>
      </c>
      <c r="N73" s="143">
        <f>IF(OR(N(I73)=0,COUNT(C73,H73)&lt;2,COUNT(L73)=0),"",IF(M73="Y",MAX(L73,0),0))</f>
        <v/>
      </c>
      <c r="O73" s="143">
        <f>IF(OR(N(I73)=0,COUNT(C73,H73)&lt;2,COUNT(L73)=0),"",IF(M73="N",MAX(L73,0),0))</f>
        <v/>
      </c>
      <c r="P73" s="143">
        <f>IF(OR(N(I73)=0,COUNT(L73)=0),"",MIN(L73,0))</f>
        <v/>
      </c>
      <c r="Q73" s="321">
        <f>IF(COUNTIFS(D73,"*OUTSTANDING*"),"OUTSTANDING",MAX(0,N(D73)-N(I73)))</f>
        <v/>
      </c>
      <c r="R73" s="321">
        <f>IF(COUNTIFS(D73:E73,"*OUTSTANDING*"),"OUTSTANDING",IF(N(D73)=0,0,E73*Q73/D73))</f>
        <v/>
      </c>
      <c r="S73" s="180" t="n"/>
      <c r="T73" s="180" t="n"/>
      <c r="U73" s="180" t="n"/>
    </row>
    <row r="74">
      <c r="A74" s="180" t="n"/>
      <c r="B74" s="180" t="n"/>
      <c r="C74" s="181" t="n"/>
      <c r="D74" s="259" t="n"/>
      <c r="E74" s="259" t="n"/>
      <c r="F74" s="180" t="n"/>
      <c r="G74" s="180" t="n"/>
      <c r="H74" s="181" t="n"/>
      <c r="I74" s="259" t="n"/>
      <c r="J74" s="259" t="n"/>
      <c r="K74" s="180" t="n"/>
      <c r="L74" s="143">
        <f>IF(COUNTIFS(D74:E74,"*OUTSTANDING*"),"",IF(J74=0,0,J74-E74*IF(D74=0,0,I74/D74)))</f>
        <v/>
      </c>
      <c r="M74" s="322">
        <f>IF(N(I74)=0,"",IF(COUNT(C74,H74)&lt;2,"?",IF(H74-C74&gt;365,"Y","N")))</f>
        <v/>
      </c>
      <c r="N74" s="143">
        <f>IF(OR(N(I74)=0,COUNT(C74,H74)&lt;2,COUNT(L74)=0),"",IF(M74="Y",MAX(L74,0),0))</f>
        <v/>
      </c>
      <c r="O74" s="143">
        <f>IF(OR(N(I74)=0,COUNT(C74,H74)&lt;2,COUNT(L74)=0),"",IF(M74="N",MAX(L74,0),0))</f>
        <v/>
      </c>
      <c r="P74" s="143">
        <f>IF(OR(N(I74)=0,COUNT(L74)=0),"",MIN(L74,0))</f>
        <v/>
      </c>
      <c r="Q74" s="321">
        <f>IF(COUNTIFS(D74,"*OUTSTANDING*"),"OUTSTANDING",MAX(0,N(D74)-N(I74)))</f>
        <v/>
      </c>
      <c r="R74" s="321">
        <f>IF(COUNTIFS(D74:E74,"*OUTSTANDING*"),"OUTSTANDING",IF(N(D74)=0,0,E74*Q74/D74))</f>
        <v/>
      </c>
      <c r="S74" s="180" t="n"/>
      <c r="T74" s="180" t="n"/>
      <c r="U74" s="180" t="n"/>
    </row>
    <row r="75">
      <c r="A75" s="180" t="n"/>
      <c r="B75" s="180" t="n"/>
      <c r="C75" s="181" t="n"/>
      <c r="D75" s="259" t="n"/>
      <c r="E75" s="259" t="n"/>
      <c r="F75" s="180" t="n"/>
      <c r="G75" s="180" t="n"/>
      <c r="H75" s="181" t="n"/>
      <c r="I75" s="259" t="n"/>
      <c r="J75" s="259" t="n"/>
      <c r="K75" s="180" t="n"/>
      <c r="L75" s="143">
        <f>IF(COUNTIFS(D75:E75,"*OUTSTANDING*"),"",IF(J75=0,0,J75-E75*IF(D75=0,0,I75/D75)))</f>
        <v/>
      </c>
      <c r="M75" s="322">
        <f>IF(N(I75)=0,"",IF(COUNT(C75,H75)&lt;2,"?",IF(H75-C75&gt;365,"Y","N")))</f>
        <v/>
      </c>
      <c r="N75" s="143">
        <f>IF(OR(N(I75)=0,COUNT(C75,H75)&lt;2,COUNT(L75)=0),"",IF(M75="Y",MAX(L75,0),0))</f>
        <v/>
      </c>
      <c r="O75" s="143">
        <f>IF(OR(N(I75)=0,COUNT(C75,H75)&lt;2,COUNT(L75)=0),"",IF(M75="N",MAX(L75,0),0))</f>
        <v/>
      </c>
      <c r="P75" s="143">
        <f>IF(OR(N(I75)=0,COUNT(L75)=0),"",MIN(L75,0))</f>
        <v/>
      </c>
      <c r="Q75" s="321">
        <f>IF(COUNTIFS(D75,"*OUTSTANDING*"),"OUTSTANDING",MAX(0,N(D75)-N(I75)))</f>
        <v/>
      </c>
      <c r="R75" s="321">
        <f>IF(COUNTIFS(D75:E75,"*OUTSTANDING*"),"OUTSTANDING",IF(N(D75)=0,0,E75*Q75/D75))</f>
        <v/>
      </c>
      <c r="S75" s="180" t="n"/>
      <c r="T75" s="180" t="n"/>
      <c r="U75" s="180" t="n"/>
    </row>
    <row r="76">
      <c r="A76" s="180" t="n"/>
      <c r="B76" s="180" t="n"/>
      <c r="C76" s="181" t="n"/>
      <c r="D76" s="259" t="n"/>
      <c r="E76" s="259" t="n"/>
      <c r="F76" s="180" t="n"/>
      <c r="G76" s="180" t="n"/>
      <c r="H76" s="181" t="n"/>
      <c r="I76" s="259" t="n"/>
      <c r="J76" s="259" t="n"/>
      <c r="K76" s="180" t="n"/>
      <c r="L76" s="143">
        <f>IF(COUNTIFS(D76:E76,"*OUTSTANDING*"),"",IF(J76=0,0,J76-E76*IF(D76=0,0,I76/D76)))</f>
        <v/>
      </c>
      <c r="M76" s="322">
        <f>IF(N(I76)=0,"",IF(COUNT(C76,H76)&lt;2,"?",IF(H76-C76&gt;365,"Y","N")))</f>
        <v/>
      </c>
      <c r="N76" s="143">
        <f>IF(OR(N(I76)=0,COUNT(C76,H76)&lt;2,COUNT(L76)=0),"",IF(M76="Y",MAX(L76,0),0))</f>
        <v/>
      </c>
      <c r="O76" s="143">
        <f>IF(OR(N(I76)=0,COUNT(C76,H76)&lt;2,COUNT(L76)=0),"",IF(M76="N",MAX(L76,0),0))</f>
        <v/>
      </c>
      <c r="P76" s="143">
        <f>IF(OR(N(I76)=0,COUNT(L76)=0),"",MIN(L76,0))</f>
        <v/>
      </c>
      <c r="Q76" s="321">
        <f>IF(COUNTIFS(D76,"*OUTSTANDING*"),"OUTSTANDING",MAX(0,N(D76)-N(I76)))</f>
        <v/>
      </c>
      <c r="R76" s="321">
        <f>IF(COUNTIFS(D76:E76,"*OUTSTANDING*"),"OUTSTANDING",IF(N(D76)=0,0,E76*Q76/D76))</f>
        <v/>
      </c>
      <c r="S76" s="180" t="n"/>
      <c r="T76" s="180" t="n"/>
      <c r="U76" s="180" t="n"/>
    </row>
    <row r="77">
      <c r="A77" s="180" t="n"/>
      <c r="B77" s="180" t="n"/>
      <c r="C77" s="181" t="n"/>
      <c r="D77" s="259" t="n"/>
      <c r="E77" s="259" t="n"/>
      <c r="F77" s="180" t="n"/>
      <c r="G77" s="180" t="n"/>
      <c r="H77" s="181" t="n"/>
      <c r="I77" s="259" t="n"/>
      <c r="J77" s="259" t="n"/>
      <c r="K77" s="180" t="n"/>
      <c r="L77" s="143">
        <f>IF(COUNTIFS(D77:E77,"*OUTSTANDING*"),"",IF(J77=0,0,J77-E77*IF(D77=0,0,I77/D77)))</f>
        <v/>
      </c>
      <c r="M77" s="322">
        <f>IF(N(I77)=0,"",IF(COUNT(C77,H77)&lt;2,"?",IF(H77-C77&gt;365,"Y","N")))</f>
        <v/>
      </c>
      <c r="N77" s="143">
        <f>IF(OR(N(I77)=0,COUNT(C77,H77)&lt;2,COUNT(L77)=0),"",IF(M77="Y",MAX(L77,0),0))</f>
        <v/>
      </c>
      <c r="O77" s="143">
        <f>IF(OR(N(I77)=0,COUNT(C77,H77)&lt;2,COUNT(L77)=0),"",IF(M77="N",MAX(L77,0),0))</f>
        <v/>
      </c>
      <c r="P77" s="143">
        <f>IF(OR(N(I77)=0,COUNT(L77)=0),"",MIN(L77,0))</f>
        <v/>
      </c>
      <c r="Q77" s="321">
        <f>IF(COUNTIFS(D77,"*OUTSTANDING*"),"OUTSTANDING",MAX(0,N(D77)-N(I77)))</f>
        <v/>
      </c>
      <c r="R77" s="321">
        <f>IF(COUNTIFS(D77:E77,"*OUTSTANDING*"),"OUTSTANDING",IF(N(D77)=0,0,E77*Q77/D77))</f>
        <v/>
      </c>
      <c r="S77" s="180" t="n"/>
      <c r="T77" s="180" t="n"/>
      <c r="U77" s="180" t="n"/>
    </row>
    <row r="78">
      <c r="A78" s="180" t="n"/>
      <c r="B78" s="180" t="n"/>
      <c r="C78" s="181" t="n"/>
      <c r="D78" s="259" t="n"/>
      <c r="E78" s="259" t="n"/>
      <c r="F78" s="180" t="n"/>
      <c r="G78" s="180" t="n"/>
      <c r="H78" s="181" t="n"/>
      <c r="I78" s="259" t="n"/>
      <c r="J78" s="259" t="n"/>
      <c r="K78" s="180" t="n"/>
      <c r="L78" s="143">
        <f>IF(COUNTIFS(D78:E78,"*OUTSTANDING*"),"",IF(J78=0,0,J78-E78*IF(D78=0,0,I78/D78)))</f>
        <v/>
      </c>
      <c r="M78" s="322">
        <f>IF(N(I78)=0,"",IF(COUNT(C78,H78)&lt;2,"?",IF(H78-C78&gt;365,"Y","N")))</f>
        <v/>
      </c>
      <c r="N78" s="143">
        <f>IF(OR(N(I78)=0,COUNT(C78,H78)&lt;2,COUNT(L78)=0),"",IF(M78="Y",MAX(L78,0),0))</f>
        <v/>
      </c>
      <c r="O78" s="143">
        <f>IF(OR(N(I78)=0,COUNT(C78,H78)&lt;2,COUNT(L78)=0),"",IF(M78="N",MAX(L78,0),0))</f>
        <v/>
      </c>
      <c r="P78" s="143">
        <f>IF(OR(N(I78)=0,COUNT(L78)=0),"",MIN(L78,0))</f>
        <v/>
      </c>
      <c r="Q78" s="321">
        <f>IF(COUNTIFS(D78,"*OUTSTANDING*"),"OUTSTANDING",MAX(0,N(D78)-N(I78)))</f>
        <v/>
      </c>
      <c r="R78" s="321">
        <f>IF(COUNTIFS(D78:E78,"*OUTSTANDING*"),"OUTSTANDING",IF(N(D78)=0,0,E78*Q78/D78))</f>
        <v/>
      </c>
      <c r="S78" s="180" t="n"/>
      <c r="T78" s="180" t="n"/>
      <c r="U78" s="180" t="n"/>
    </row>
    <row r="79">
      <c r="A79" s="180" t="n"/>
      <c r="B79" s="180" t="n"/>
      <c r="C79" s="181" t="n"/>
      <c r="D79" s="259" t="n"/>
      <c r="E79" s="259" t="n"/>
      <c r="F79" s="180" t="n"/>
      <c r="G79" s="180" t="n"/>
      <c r="H79" s="181" t="n"/>
      <c r="I79" s="259" t="n"/>
      <c r="J79" s="259" t="n"/>
      <c r="K79" s="180" t="n"/>
      <c r="L79" s="143">
        <f>IF(COUNTIFS(D79:E79,"*OUTSTANDING*"),"",IF(J79=0,0,J79-E79*IF(D79=0,0,I79/D79)))</f>
        <v/>
      </c>
      <c r="M79" s="322">
        <f>IF(N(I79)=0,"",IF(COUNT(C79,H79)&lt;2,"?",IF(H79-C79&gt;365,"Y","N")))</f>
        <v/>
      </c>
      <c r="N79" s="143">
        <f>IF(OR(N(I79)=0,COUNT(C79,H79)&lt;2,COUNT(L79)=0),"",IF(M79="Y",MAX(L79,0),0))</f>
        <v/>
      </c>
      <c r="O79" s="143">
        <f>IF(OR(N(I79)=0,COUNT(C79,H79)&lt;2,COUNT(L79)=0),"",IF(M79="N",MAX(L79,0),0))</f>
        <v/>
      </c>
      <c r="P79" s="143">
        <f>IF(OR(N(I79)=0,COUNT(L79)=0),"",MIN(L79,0))</f>
        <v/>
      </c>
      <c r="Q79" s="321">
        <f>IF(COUNTIFS(D79,"*OUTSTANDING*"),"OUTSTANDING",MAX(0,N(D79)-N(I79)))</f>
        <v/>
      </c>
      <c r="R79" s="321">
        <f>IF(COUNTIFS(D79:E79,"*OUTSTANDING*"),"OUTSTANDING",IF(N(D79)=0,0,E79*Q79/D79))</f>
        <v/>
      </c>
      <c r="S79" s="180" t="n"/>
      <c r="T79" s="180" t="n"/>
      <c r="U79" s="180" t="n"/>
    </row>
    <row r="80">
      <c r="A80" s="180" t="n"/>
      <c r="B80" s="180" t="n"/>
      <c r="C80" s="181" t="n"/>
      <c r="D80" s="259" t="n"/>
      <c r="E80" s="259" t="n"/>
      <c r="F80" s="180" t="n"/>
      <c r="G80" s="180" t="n"/>
      <c r="H80" s="181" t="n"/>
      <c r="I80" s="259" t="n"/>
      <c r="J80" s="259" t="n"/>
      <c r="K80" s="180" t="n"/>
      <c r="L80" s="143">
        <f>IF(COUNTIFS(D80:E80,"*OUTSTANDING*"),"",IF(J80=0,0,J80-E80*IF(D80=0,0,I80/D80)))</f>
        <v/>
      </c>
      <c r="M80" s="322">
        <f>IF(N(I80)=0,"",IF(COUNT(C80,H80)&lt;2,"?",IF(H80-C80&gt;365,"Y","N")))</f>
        <v/>
      </c>
      <c r="N80" s="143">
        <f>IF(OR(N(I80)=0,COUNT(C80,H80)&lt;2,COUNT(L80)=0),"",IF(M80="Y",MAX(L80,0),0))</f>
        <v/>
      </c>
      <c r="O80" s="143">
        <f>IF(OR(N(I80)=0,COUNT(C80,H80)&lt;2,COUNT(L80)=0),"",IF(M80="N",MAX(L80,0),0))</f>
        <v/>
      </c>
      <c r="P80" s="143">
        <f>IF(OR(N(I80)=0,COUNT(L80)=0),"",MIN(L80,0))</f>
        <v/>
      </c>
      <c r="Q80" s="321">
        <f>IF(COUNTIFS(D80,"*OUTSTANDING*"),"OUTSTANDING",MAX(0,N(D80)-N(I80)))</f>
        <v/>
      </c>
      <c r="R80" s="321">
        <f>IF(COUNTIFS(D80:E80,"*OUTSTANDING*"),"OUTSTANDING",IF(N(D80)=0,0,E80*Q80/D80))</f>
        <v/>
      </c>
      <c r="S80" s="180" t="n"/>
      <c r="T80" s="180" t="n"/>
      <c r="U80" s="180" t="n"/>
    </row>
    <row r="81">
      <c r="A81" s="180" t="n"/>
      <c r="B81" s="180" t="n"/>
      <c r="C81" s="181" t="n"/>
      <c r="D81" s="259" t="n"/>
      <c r="E81" s="259" t="n"/>
      <c r="F81" s="180" t="n"/>
      <c r="G81" s="180" t="n"/>
      <c r="H81" s="181" t="n"/>
      <c r="I81" s="259" t="n"/>
      <c r="J81" s="259" t="n"/>
      <c r="K81" s="180" t="n"/>
      <c r="L81" s="143">
        <f>IF(COUNTIFS(D81:E81,"*OUTSTANDING*"),"",IF(J81=0,0,J81-E81*IF(D81=0,0,I81/D81)))</f>
        <v/>
      </c>
      <c r="M81" s="322">
        <f>IF(N(I81)=0,"",IF(COUNT(C81,H81)&lt;2,"?",IF(H81-C81&gt;365,"Y","N")))</f>
        <v/>
      </c>
      <c r="N81" s="143">
        <f>IF(OR(N(I81)=0,COUNT(C81,H81)&lt;2,COUNT(L81)=0),"",IF(M81="Y",MAX(L81,0),0))</f>
        <v/>
      </c>
      <c r="O81" s="143">
        <f>IF(OR(N(I81)=0,COUNT(C81,H81)&lt;2,COUNT(L81)=0),"",IF(M81="N",MAX(L81,0),0))</f>
        <v/>
      </c>
      <c r="P81" s="143">
        <f>IF(OR(N(I81)=0,COUNT(L81)=0),"",MIN(L81,0))</f>
        <v/>
      </c>
      <c r="Q81" s="321">
        <f>IF(COUNTIFS(D81,"*OUTSTANDING*"),"OUTSTANDING",MAX(0,N(D81)-N(I81)))</f>
        <v/>
      </c>
      <c r="R81" s="321">
        <f>IF(COUNTIFS(D81:E81,"*OUTSTANDING*"),"OUTSTANDING",IF(N(D81)=0,0,E81*Q81/D81))</f>
        <v/>
      </c>
      <c r="S81" s="180" t="n"/>
      <c r="T81" s="180" t="n"/>
      <c r="U81" s="180" t="n"/>
    </row>
    <row r="82">
      <c r="A82" s="180" t="n"/>
      <c r="B82" s="180" t="n"/>
      <c r="C82" s="181" t="n"/>
      <c r="D82" s="259" t="n"/>
      <c r="E82" s="259" t="n"/>
      <c r="F82" s="180" t="n"/>
      <c r="G82" s="180" t="n"/>
      <c r="H82" s="181" t="n"/>
      <c r="I82" s="259" t="n"/>
      <c r="J82" s="259" t="n"/>
      <c r="K82" s="180" t="n"/>
      <c r="L82" s="143">
        <f>IF(COUNTIFS(D82:E82,"*OUTSTANDING*"),"",IF(J82=0,0,J82-E82*IF(D82=0,0,I82/D82)))</f>
        <v/>
      </c>
      <c r="M82" s="322">
        <f>IF(N(I82)=0,"",IF(COUNT(C82,H82)&lt;2,"?",IF(H82-C82&gt;365,"Y","N")))</f>
        <v/>
      </c>
      <c r="N82" s="143">
        <f>IF(OR(N(I82)=0,COUNT(C82,H82)&lt;2,COUNT(L82)=0),"",IF(M82="Y",MAX(L82,0),0))</f>
        <v/>
      </c>
      <c r="O82" s="143">
        <f>IF(OR(N(I82)=0,COUNT(C82,H82)&lt;2,COUNT(L82)=0),"",IF(M82="N",MAX(L82,0),0))</f>
        <v/>
      </c>
      <c r="P82" s="143">
        <f>IF(OR(N(I82)=0,COUNT(L82)=0),"",MIN(L82,0))</f>
        <v/>
      </c>
      <c r="Q82" s="321">
        <f>IF(COUNTIFS(D82,"*OUTSTANDING*"),"OUTSTANDING",MAX(0,N(D82)-N(I82)))</f>
        <v/>
      </c>
      <c r="R82" s="321">
        <f>IF(COUNTIFS(D82:E82,"*OUTSTANDING*"),"OUTSTANDING",IF(N(D82)=0,0,E82*Q82/D82))</f>
        <v/>
      </c>
      <c r="S82" s="180" t="n"/>
      <c r="T82" s="180" t="n"/>
      <c r="U82" s="180" t="n"/>
    </row>
    <row r="83">
      <c r="A83" s="180" t="n"/>
      <c r="B83" s="180" t="n"/>
      <c r="C83" s="181" t="n"/>
      <c r="D83" s="259" t="n"/>
      <c r="E83" s="259" t="n"/>
      <c r="F83" s="180" t="n"/>
      <c r="G83" s="180" t="n"/>
      <c r="H83" s="181" t="n"/>
      <c r="I83" s="259" t="n"/>
      <c r="J83" s="259" t="n"/>
      <c r="K83" s="180" t="n"/>
      <c r="L83" s="143">
        <f>IF(COUNTIFS(D83:E83,"*OUTSTANDING*"),"",IF(J83=0,0,J83-E83*IF(D83=0,0,I83/D83)))</f>
        <v/>
      </c>
      <c r="M83" s="322">
        <f>IF(N(I83)=0,"",IF(COUNT(C83,H83)&lt;2,"?",IF(H83-C83&gt;365,"Y","N")))</f>
        <v/>
      </c>
      <c r="N83" s="143">
        <f>IF(OR(N(I83)=0,COUNT(C83,H83)&lt;2,COUNT(L83)=0),"",IF(M83="Y",MAX(L83,0),0))</f>
        <v/>
      </c>
      <c r="O83" s="143">
        <f>IF(OR(N(I83)=0,COUNT(C83,H83)&lt;2,COUNT(L83)=0),"",IF(M83="N",MAX(L83,0),0))</f>
        <v/>
      </c>
      <c r="P83" s="143">
        <f>IF(OR(N(I83)=0,COUNT(L83)=0),"",MIN(L83,0))</f>
        <v/>
      </c>
      <c r="Q83" s="321">
        <f>IF(COUNTIFS(D83,"*OUTSTANDING*"),"OUTSTANDING",MAX(0,N(D83)-N(I83)))</f>
        <v/>
      </c>
      <c r="R83" s="321">
        <f>IF(COUNTIFS(D83:E83,"*OUTSTANDING*"),"OUTSTANDING",IF(N(D83)=0,0,E83*Q83/D83))</f>
        <v/>
      </c>
      <c r="S83" s="180" t="n"/>
      <c r="T83" s="180" t="n"/>
      <c r="U83" s="180" t="n"/>
    </row>
    <row r="84">
      <c r="A84" s="180" t="n"/>
      <c r="B84" s="180" t="n"/>
      <c r="C84" s="181" t="n"/>
      <c r="D84" s="259" t="n"/>
      <c r="E84" s="259" t="n"/>
      <c r="F84" s="180" t="n"/>
      <c r="G84" s="180" t="n"/>
      <c r="H84" s="181" t="n"/>
      <c r="I84" s="259" t="n"/>
      <c r="J84" s="259" t="n"/>
      <c r="K84" s="180" t="n"/>
      <c r="L84" s="143">
        <f>IF(COUNTIFS(D84:E84,"*OUTSTANDING*"),"",IF(J84=0,0,J84-E84*IF(D84=0,0,I84/D84)))</f>
        <v/>
      </c>
      <c r="M84" s="322">
        <f>IF(N(I84)=0,"",IF(COUNT(C84,H84)&lt;2,"?",IF(H84-C84&gt;365,"Y","N")))</f>
        <v/>
      </c>
      <c r="N84" s="143">
        <f>IF(OR(N(I84)=0,COUNT(C84,H84)&lt;2,COUNT(L84)=0),"",IF(M84="Y",MAX(L84,0),0))</f>
        <v/>
      </c>
      <c r="O84" s="143">
        <f>IF(OR(N(I84)=0,COUNT(C84,H84)&lt;2,COUNT(L84)=0),"",IF(M84="N",MAX(L84,0),0))</f>
        <v/>
      </c>
      <c r="P84" s="143">
        <f>IF(OR(N(I84)=0,COUNT(L84)=0),"",MIN(L84,0))</f>
        <v/>
      </c>
      <c r="Q84" s="321">
        <f>IF(COUNTIFS(D84,"*OUTSTANDING*"),"OUTSTANDING",MAX(0,N(D84)-N(I84)))</f>
        <v/>
      </c>
      <c r="R84" s="321">
        <f>IF(COUNTIFS(D84:E84,"*OUTSTANDING*"),"OUTSTANDING",IF(N(D84)=0,0,E84*Q84/D84))</f>
        <v/>
      </c>
      <c r="S84" s="180" t="n"/>
      <c r="T84" s="180" t="n"/>
      <c r="U84" s="180" t="n"/>
    </row>
    <row r="85">
      <c r="A85" s="180" t="n"/>
      <c r="B85" s="180" t="n"/>
      <c r="C85" s="181" t="n"/>
      <c r="D85" s="259" t="n"/>
      <c r="E85" s="259" t="n"/>
      <c r="F85" s="180" t="n"/>
      <c r="G85" s="180" t="n"/>
      <c r="H85" s="181" t="n"/>
      <c r="I85" s="259" t="n"/>
      <c r="J85" s="259" t="n"/>
      <c r="K85" s="180" t="n"/>
      <c r="L85" s="143">
        <f>IF(COUNTIFS(D85:E85,"*OUTSTANDING*"),"",IF(J85=0,0,J85-E85*IF(D85=0,0,I85/D85)))</f>
        <v/>
      </c>
      <c r="M85" s="322">
        <f>IF(N(I85)=0,"",IF(COUNT(C85,H85)&lt;2,"?",IF(H85-C85&gt;365,"Y","N")))</f>
        <v/>
      </c>
      <c r="N85" s="143">
        <f>IF(OR(N(I85)=0,COUNT(C85,H85)&lt;2,COUNT(L85)=0),"",IF(M85="Y",MAX(L85,0),0))</f>
        <v/>
      </c>
      <c r="O85" s="143">
        <f>IF(OR(N(I85)=0,COUNT(C85,H85)&lt;2,COUNT(L85)=0),"",IF(M85="N",MAX(L85,0),0))</f>
        <v/>
      </c>
      <c r="P85" s="143">
        <f>IF(OR(N(I85)=0,COUNT(L85)=0),"",MIN(L85,0))</f>
        <v/>
      </c>
      <c r="Q85" s="321">
        <f>IF(COUNTIFS(D85,"*OUTSTANDING*"),"OUTSTANDING",MAX(0,N(D85)-N(I85)))</f>
        <v/>
      </c>
      <c r="R85" s="321">
        <f>IF(COUNTIFS(D85:E85,"*OUTSTANDING*"),"OUTSTANDING",IF(N(D85)=0,0,E85*Q85/D85))</f>
        <v/>
      </c>
      <c r="S85" s="180" t="n"/>
      <c r="T85" s="180" t="n"/>
      <c r="U85" s="180" t="n"/>
    </row>
    <row r="86">
      <c r="A86" s="180" t="n"/>
      <c r="B86" s="180" t="n"/>
      <c r="C86" s="181" t="n"/>
      <c r="D86" s="259" t="n"/>
      <c r="E86" s="259" t="n"/>
      <c r="F86" s="180" t="n"/>
      <c r="G86" s="180" t="n"/>
      <c r="H86" s="181" t="n"/>
      <c r="I86" s="259" t="n"/>
      <c r="J86" s="259" t="n"/>
      <c r="K86" s="180" t="n"/>
      <c r="L86" s="143">
        <f>IF(COUNTIFS(D86:E86,"*OUTSTANDING*"),"",IF(J86=0,0,J86-E86*IF(D86=0,0,I86/D86)))</f>
        <v/>
      </c>
      <c r="M86" s="322">
        <f>IF(N(I86)=0,"",IF(COUNT(C86,H86)&lt;2,"?",IF(H86-C86&gt;365,"Y","N")))</f>
        <v/>
      </c>
      <c r="N86" s="143">
        <f>IF(OR(N(I86)=0,COUNT(C86,H86)&lt;2,COUNT(L86)=0),"",IF(M86="Y",MAX(L86,0),0))</f>
        <v/>
      </c>
      <c r="O86" s="143">
        <f>IF(OR(N(I86)=0,COUNT(C86,H86)&lt;2,COUNT(L86)=0),"",IF(M86="N",MAX(L86,0),0))</f>
        <v/>
      </c>
      <c r="P86" s="143">
        <f>IF(OR(N(I86)=0,COUNT(L86)=0),"",MIN(L86,0))</f>
        <v/>
      </c>
      <c r="Q86" s="321">
        <f>IF(COUNTIFS(D86,"*OUTSTANDING*"),"OUTSTANDING",MAX(0,N(D86)-N(I86)))</f>
        <v/>
      </c>
      <c r="R86" s="321">
        <f>IF(COUNTIFS(D86:E86,"*OUTSTANDING*"),"OUTSTANDING",IF(N(D86)=0,0,E86*Q86/D86))</f>
        <v/>
      </c>
      <c r="S86" s="180" t="n"/>
      <c r="T86" s="180" t="n"/>
      <c r="U86" s="180" t="n"/>
    </row>
    <row r="87">
      <c r="A87" s="180" t="n"/>
      <c r="B87" s="180" t="n"/>
      <c r="C87" s="181" t="n"/>
      <c r="D87" s="259" t="n"/>
      <c r="E87" s="259" t="n"/>
      <c r="F87" s="180" t="n"/>
      <c r="G87" s="180" t="n"/>
      <c r="H87" s="181" t="n"/>
      <c r="I87" s="259" t="n"/>
      <c r="J87" s="259" t="n"/>
      <c r="K87" s="180" t="n"/>
      <c r="L87" s="143">
        <f>IF(COUNTIFS(D87:E87,"*OUTSTANDING*"),"",IF(J87=0,0,J87-E87*IF(D87=0,0,I87/D87)))</f>
        <v/>
      </c>
      <c r="M87" s="322">
        <f>IF(N(I87)=0,"",IF(COUNT(C87,H87)&lt;2,"?",IF(H87-C87&gt;365,"Y","N")))</f>
        <v/>
      </c>
      <c r="N87" s="143">
        <f>IF(OR(N(I87)=0,COUNT(C87,H87)&lt;2,COUNT(L87)=0),"",IF(M87="Y",MAX(L87,0),0))</f>
        <v/>
      </c>
      <c r="O87" s="143">
        <f>IF(OR(N(I87)=0,COUNT(C87,H87)&lt;2,COUNT(L87)=0),"",IF(M87="N",MAX(L87,0),0))</f>
        <v/>
      </c>
      <c r="P87" s="143">
        <f>IF(OR(N(I87)=0,COUNT(L87)=0),"",MIN(L87,0))</f>
        <v/>
      </c>
      <c r="Q87" s="321">
        <f>IF(COUNTIFS(D87,"*OUTSTANDING*"),"OUTSTANDING",MAX(0,N(D87)-N(I87)))</f>
        <v/>
      </c>
      <c r="R87" s="321">
        <f>IF(COUNTIFS(D87:E87,"*OUTSTANDING*"),"OUTSTANDING",IF(N(D87)=0,0,E87*Q87/D87))</f>
        <v/>
      </c>
      <c r="S87" s="180" t="n"/>
      <c r="T87" s="180" t="n"/>
      <c r="U87" s="180" t="n"/>
    </row>
    <row r="88">
      <c r="A88" s="180" t="n"/>
      <c r="B88" s="180" t="n"/>
      <c r="C88" s="181" t="n"/>
      <c r="D88" s="259" t="n"/>
      <c r="E88" s="259" t="n"/>
      <c r="F88" s="180" t="n"/>
      <c r="G88" s="180" t="n"/>
      <c r="H88" s="181" t="n"/>
      <c r="I88" s="259" t="n"/>
      <c r="J88" s="259" t="n"/>
      <c r="K88" s="180" t="n"/>
      <c r="L88" s="143">
        <f>IF(COUNTIFS(D88:E88,"*OUTSTANDING*"),"",IF(J88=0,0,J88-E88*IF(D88=0,0,I88/D88)))</f>
        <v/>
      </c>
      <c r="M88" s="322">
        <f>IF(N(I88)=0,"",IF(COUNT(C88,H88)&lt;2,"?",IF(H88-C88&gt;365,"Y","N")))</f>
        <v/>
      </c>
      <c r="N88" s="143">
        <f>IF(OR(N(I88)=0,COUNT(C88,H88)&lt;2,COUNT(L88)=0),"",IF(M88="Y",MAX(L88,0),0))</f>
        <v/>
      </c>
      <c r="O88" s="143">
        <f>IF(OR(N(I88)=0,COUNT(C88,H88)&lt;2,COUNT(L88)=0),"",IF(M88="N",MAX(L88,0),0))</f>
        <v/>
      </c>
      <c r="P88" s="143">
        <f>IF(OR(N(I88)=0,COUNT(L88)=0),"",MIN(L88,0))</f>
        <v/>
      </c>
      <c r="Q88" s="321">
        <f>IF(COUNTIFS(D88,"*OUTSTANDING*"),"OUTSTANDING",MAX(0,N(D88)-N(I88)))</f>
        <v/>
      </c>
      <c r="R88" s="321">
        <f>IF(COUNTIFS(D88:E88,"*OUTSTANDING*"),"OUTSTANDING",IF(N(D88)=0,0,E88*Q88/D88))</f>
        <v/>
      </c>
      <c r="S88" s="180" t="n"/>
      <c r="T88" s="180" t="n"/>
      <c r="U88" s="180" t="n"/>
    </row>
    <row r="89">
      <c r="A89" s="180" t="n"/>
      <c r="B89" s="180" t="n"/>
      <c r="C89" s="181" t="n"/>
      <c r="D89" s="259" t="n"/>
      <c r="E89" s="259" t="n"/>
      <c r="F89" s="180" t="n"/>
      <c r="G89" s="180" t="n"/>
      <c r="H89" s="181" t="n"/>
      <c r="I89" s="259" t="n"/>
      <c r="J89" s="259" t="n"/>
      <c r="K89" s="180" t="n"/>
      <c r="L89" s="143">
        <f>IF(COUNTIFS(D89:E89,"*OUTSTANDING*"),"",IF(J89=0,0,J89-E89*IF(D89=0,0,I89/D89)))</f>
        <v/>
      </c>
      <c r="M89" s="322">
        <f>IF(N(I89)=0,"",IF(COUNT(C89,H89)&lt;2,"?",IF(H89-C89&gt;365,"Y","N")))</f>
        <v/>
      </c>
      <c r="N89" s="143">
        <f>IF(OR(N(I89)=0,COUNT(C89,H89)&lt;2,COUNT(L89)=0),"",IF(M89="Y",MAX(L89,0),0))</f>
        <v/>
      </c>
      <c r="O89" s="143">
        <f>IF(OR(N(I89)=0,COUNT(C89,H89)&lt;2,COUNT(L89)=0),"",IF(M89="N",MAX(L89,0),0))</f>
        <v/>
      </c>
      <c r="P89" s="143">
        <f>IF(OR(N(I89)=0,COUNT(L89)=0),"",MIN(L89,0))</f>
        <v/>
      </c>
      <c r="Q89" s="321">
        <f>IF(COUNTIFS(D89,"*OUTSTANDING*"),"OUTSTANDING",MAX(0,N(D89)-N(I89)))</f>
        <v/>
      </c>
      <c r="R89" s="321">
        <f>IF(COUNTIFS(D89:E89,"*OUTSTANDING*"),"OUTSTANDING",IF(N(D89)=0,0,E89*Q89/D89))</f>
        <v/>
      </c>
      <c r="S89" s="180" t="n"/>
      <c r="T89" s="180" t="n"/>
      <c r="U89" s="180" t="n"/>
    </row>
    <row r="90">
      <c r="A90" s="180" t="n"/>
      <c r="B90" s="180" t="n"/>
      <c r="C90" s="181" t="n"/>
      <c r="D90" s="259" t="n"/>
      <c r="E90" s="259" t="n"/>
      <c r="F90" s="180" t="n"/>
      <c r="G90" s="180" t="n"/>
      <c r="H90" s="181" t="n"/>
      <c r="I90" s="259" t="n"/>
      <c r="J90" s="259" t="n"/>
      <c r="K90" s="180" t="n"/>
      <c r="L90" s="143">
        <f>IF(COUNTIFS(D90:E90,"*OUTSTANDING*"),"",IF(J90=0,0,J90-E90*IF(D90=0,0,I90/D90)))</f>
        <v/>
      </c>
      <c r="M90" s="322">
        <f>IF(N(I90)=0,"",IF(COUNT(C90,H90)&lt;2,"?",IF(H90-C90&gt;365,"Y","N")))</f>
        <v/>
      </c>
      <c r="N90" s="143">
        <f>IF(OR(N(I90)=0,COUNT(C90,H90)&lt;2,COUNT(L90)=0),"",IF(M90="Y",MAX(L90,0),0))</f>
        <v/>
      </c>
      <c r="O90" s="143">
        <f>IF(OR(N(I90)=0,COUNT(C90,H90)&lt;2,COUNT(L90)=0),"",IF(M90="N",MAX(L90,0),0))</f>
        <v/>
      </c>
      <c r="P90" s="143">
        <f>IF(OR(N(I90)=0,COUNT(L90)=0),"",MIN(L90,0))</f>
        <v/>
      </c>
      <c r="Q90" s="321">
        <f>IF(COUNTIFS(D90,"*OUTSTANDING*"),"OUTSTANDING",MAX(0,N(D90)-N(I90)))</f>
        <v/>
      </c>
      <c r="R90" s="321">
        <f>IF(COUNTIFS(D90:E90,"*OUTSTANDING*"),"OUTSTANDING",IF(N(D90)=0,0,E90*Q90/D90))</f>
        <v/>
      </c>
      <c r="S90" s="180" t="n"/>
      <c r="T90" s="180" t="n"/>
      <c r="U90" s="180" t="n"/>
    </row>
    <row r="91">
      <c r="A91" s="180" t="n"/>
      <c r="B91" s="180" t="n"/>
      <c r="C91" s="181" t="n"/>
      <c r="D91" s="259" t="n"/>
      <c r="E91" s="259" t="n"/>
      <c r="F91" s="180" t="n"/>
      <c r="G91" s="180" t="n"/>
      <c r="H91" s="181" t="n"/>
      <c r="I91" s="259" t="n"/>
      <c r="J91" s="259" t="n"/>
      <c r="K91" s="180" t="n"/>
      <c r="L91" s="143">
        <f>IF(COUNTIFS(D91:E91,"*OUTSTANDING*"),"",IF(J91=0,0,J91-E91*IF(D91=0,0,I91/D91)))</f>
        <v/>
      </c>
      <c r="M91" s="322">
        <f>IF(N(I91)=0,"",IF(COUNT(C91,H91)&lt;2,"?",IF(H91-C91&gt;365,"Y","N")))</f>
        <v/>
      </c>
      <c r="N91" s="143">
        <f>IF(OR(N(I91)=0,COUNT(C91,H91)&lt;2,COUNT(L91)=0),"",IF(M91="Y",MAX(L91,0),0))</f>
        <v/>
      </c>
      <c r="O91" s="143">
        <f>IF(OR(N(I91)=0,COUNT(C91,H91)&lt;2,COUNT(L91)=0),"",IF(M91="N",MAX(L91,0),0))</f>
        <v/>
      </c>
      <c r="P91" s="143">
        <f>IF(OR(N(I91)=0,COUNT(L91)=0),"",MIN(L91,0))</f>
        <v/>
      </c>
      <c r="Q91" s="321">
        <f>IF(COUNTIFS(D91,"*OUTSTANDING*"),"OUTSTANDING",MAX(0,N(D91)-N(I91)))</f>
        <v/>
      </c>
      <c r="R91" s="321">
        <f>IF(COUNTIFS(D91:E91,"*OUTSTANDING*"),"OUTSTANDING",IF(N(D91)=0,0,E91*Q91/D91))</f>
        <v/>
      </c>
      <c r="S91" s="180" t="n"/>
      <c r="T91" s="180" t="n"/>
      <c r="U91" s="180" t="n"/>
    </row>
    <row r="92">
      <c r="A92" s="180" t="n"/>
      <c r="B92" s="180" t="n"/>
      <c r="C92" s="181" t="n"/>
      <c r="D92" s="259" t="n"/>
      <c r="E92" s="259" t="n"/>
      <c r="F92" s="180" t="n"/>
      <c r="G92" s="180" t="n"/>
      <c r="H92" s="181" t="n"/>
      <c r="I92" s="259" t="n"/>
      <c r="J92" s="259" t="n"/>
      <c r="K92" s="180" t="n"/>
      <c r="L92" s="143">
        <f>IF(COUNTIFS(D92:E92,"*OUTSTANDING*"),"",IF(J92=0,0,J92-E92*IF(D92=0,0,I92/D92)))</f>
        <v/>
      </c>
      <c r="M92" s="322">
        <f>IF(N(I92)=0,"",IF(COUNT(C92,H92)&lt;2,"?",IF(H92-C92&gt;365,"Y","N")))</f>
        <v/>
      </c>
      <c r="N92" s="143">
        <f>IF(OR(N(I92)=0,COUNT(C92,H92)&lt;2,COUNT(L92)=0),"",IF(M92="Y",MAX(L92,0),0))</f>
        <v/>
      </c>
      <c r="O92" s="143">
        <f>IF(OR(N(I92)=0,COUNT(C92,H92)&lt;2,COUNT(L92)=0),"",IF(M92="N",MAX(L92,0),0))</f>
        <v/>
      </c>
      <c r="P92" s="143">
        <f>IF(OR(N(I92)=0,COUNT(L92)=0),"",MIN(L92,0))</f>
        <v/>
      </c>
      <c r="Q92" s="321">
        <f>IF(COUNTIFS(D92,"*OUTSTANDING*"),"OUTSTANDING",MAX(0,N(D92)-N(I92)))</f>
        <v/>
      </c>
      <c r="R92" s="321">
        <f>IF(COUNTIFS(D92:E92,"*OUTSTANDING*"),"OUTSTANDING",IF(N(D92)=0,0,E92*Q92/D92))</f>
        <v/>
      </c>
      <c r="S92" s="180" t="n"/>
      <c r="T92" s="180" t="n"/>
      <c r="U92" s="180" t="n"/>
    </row>
    <row r="93">
      <c r="A93" s="180" t="n"/>
      <c r="B93" s="180" t="n"/>
      <c r="C93" s="181" t="n"/>
      <c r="D93" s="259" t="n"/>
      <c r="E93" s="259" t="n"/>
      <c r="F93" s="180" t="n"/>
      <c r="G93" s="180" t="n"/>
      <c r="H93" s="181" t="n"/>
      <c r="I93" s="259" t="n"/>
      <c r="J93" s="259" t="n"/>
      <c r="K93" s="180" t="n"/>
      <c r="L93" s="143">
        <f>IF(COUNTIFS(D93:E93,"*OUTSTANDING*"),"",IF(J93=0,0,J93-E93*IF(D93=0,0,I93/D93)))</f>
        <v/>
      </c>
      <c r="M93" s="322">
        <f>IF(N(I93)=0,"",IF(COUNT(C93,H93)&lt;2,"?",IF(H93-C93&gt;365,"Y","N")))</f>
        <v/>
      </c>
      <c r="N93" s="143">
        <f>IF(OR(N(I93)=0,COUNT(C93,H93)&lt;2,COUNT(L93)=0),"",IF(M93="Y",MAX(L93,0),0))</f>
        <v/>
      </c>
      <c r="O93" s="143">
        <f>IF(OR(N(I93)=0,COUNT(C93,H93)&lt;2,COUNT(L93)=0),"",IF(M93="N",MAX(L93,0),0))</f>
        <v/>
      </c>
      <c r="P93" s="143">
        <f>IF(OR(N(I93)=0,COUNT(L93)=0),"",MIN(L93,0))</f>
        <v/>
      </c>
      <c r="Q93" s="321">
        <f>IF(COUNTIFS(D93,"*OUTSTANDING*"),"OUTSTANDING",MAX(0,N(D93)-N(I93)))</f>
        <v/>
      </c>
      <c r="R93" s="321">
        <f>IF(COUNTIFS(D93:E93,"*OUTSTANDING*"),"OUTSTANDING",IF(N(D93)=0,0,E93*Q93/D93))</f>
        <v/>
      </c>
      <c r="S93" s="180" t="n"/>
      <c r="T93" s="180" t="n"/>
      <c r="U93" s="180" t="n"/>
    </row>
    <row r="94">
      <c r="A94" s="180" t="n"/>
      <c r="B94" s="180" t="n"/>
      <c r="C94" s="181" t="n"/>
      <c r="D94" s="259" t="n"/>
      <c r="E94" s="259" t="n"/>
      <c r="F94" s="180" t="n"/>
      <c r="G94" s="180" t="n"/>
      <c r="H94" s="181" t="n"/>
      <c r="I94" s="259" t="n"/>
      <c r="J94" s="259" t="n"/>
      <c r="K94" s="180" t="n"/>
      <c r="L94" s="143">
        <f>IF(COUNTIFS(D94:E94,"*OUTSTANDING*"),"",IF(J94=0,0,J94-E94*IF(D94=0,0,I94/D94)))</f>
        <v/>
      </c>
      <c r="M94" s="322">
        <f>IF(N(I94)=0,"",IF(COUNT(C94,H94)&lt;2,"?",IF(H94-C94&gt;365,"Y","N")))</f>
        <v/>
      </c>
      <c r="N94" s="143">
        <f>IF(OR(N(I94)=0,COUNT(C94,H94)&lt;2,COUNT(L94)=0),"",IF(M94="Y",MAX(L94,0),0))</f>
        <v/>
      </c>
      <c r="O94" s="143">
        <f>IF(OR(N(I94)=0,COUNT(C94,H94)&lt;2,COUNT(L94)=0),"",IF(M94="N",MAX(L94,0),0))</f>
        <v/>
      </c>
      <c r="P94" s="143">
        <f>IF(OR(N(I94)=0,COUNT(L94)=0),"",MIN(L94,0))</f>
        <v/>
      </c>
      <c r="Q94" s="321">
        <f>IF(COUNTIFS(D94,"*OUTSTANDING*"),"OUTSTANDING",MAX(0,N(D94)-N(I94)))</f>
        <v/>
      </c>
      <c r="R94" s="321">
        <f>IF(COUNTIFS(D94:E94,"*OUTSTANDING*"),"OUTSTANDING",IF(N(D94)=0,0,E94*Q94/D94))</f>
        <v/>
      </c>
      <c r="S94" s="180" t="n"/>
      <c r="T94" s="180" t="n"/>
      <c r="U94" s="180" t="n"/>
    </row>
    <row r="95">
      <c r="A95" s="180" t="n"/>
      <c r="B95" s="180" t="n"/>
      <c r="C95" s="181" t="n"/>
      <c r="D95" s="259" t="n"/>
      <c r="E95" s="259" t="n"/>
      <c r="F95" s="180" t="n"/>
      <c r="G95" s="180" t="n"/>
      <c r="H95" s="181" t="n"/>
      <c r="I95" s="259" t="n"/>
      <c r="J95" s="259" t="n"/>
      <c r="K95" s="180" t="n"/>
      <c r="L95" s="143">
        <f>IF(COUNTIFS(D95:E95,"*OUTSTANDING*"),"",IF(J95=0,0,J95-E95*IF(D95=0,0,I95/D95)))</f>
        <v/>
      </c>
      <c r="M95" s="322">
        <f>IF(N(I95)=0,"",IF(COUNT(C95,H95)&lt;2,"?",IF(H95-C95&gt;365,"Y","N")))</f>
        <v/>
      </c>
      <c r="N95" s="143">
        <f>IF(OR(N(I95)=0,COUNT(C95,H95)&lt;2,COUNT(L95)=0),"",IF(M95="Y",MAX(L95,0),0))</f>
        <v/>
      </c>
      <c r="O95" s="143">
        <f>IF(OR(N(I95)=0,COUNT(C95,H95)&lt;2,COUNT(L95)=0),"",IF(M95="N",MAX(L95,0),0))</f>
        <v/>
      </c>
      <c r="P95" s="143">
        <f>IF(OR(N(I95)=0,COUNT(L95)=0),"",MIN(L95,0))</f>
        <v/>
      </c>
      <c r="Q95" s="321">
        <f>IF(COUNTIFS(D95,"*OUTSTANDING*"),"OUTSTANDING",MAX(0,N(D95)-N(I95)))</f>
        <v/>
      </c>
      <c r="R95" s="321">
        <f>IF(COUNTIFS(D95:E95,"*OUTSTANDING*"),"OUTSTANDING",IF(N(D95)=0,0,E95*Q95/D95))</f>
        <v/>
      </c>
      <c r="S95" s="180" t="n"/>
      <c r="T95" s="180" t="n"/>
      <c r="U95" s="180" t="n"/>
    </row>
    <row r="96">
      <c r="A96" s="180" t="n"/>
      <c r="B96" s="180" t="n"/>
      <c r="C96" s="181" t="n"/>
      <c r="D96" s="259" t="n"/>
      <c r="E96" s="259" t="n"/>
      <c r="F96" s="180" t="n"/>
      <c r="G96" s="180" t="n"/>
      <c r="H96" s="181" t="n"/>
      <c r="I96" s="259" t="n"/>
      <c r="J96" s="259" t="n"/>
      <c r="K96" s="180" t="n"/>
      <c r="L96" s="143">
        <f>IF(COUNTIFS(D96:E96,"*OUTSTANDING*"),"",IF(J96=0,0,J96-E96*IF(D96=0,0,I96/D96)))</f>
        <v/>
      </c>
      <c r="M96" s="322">
        <f>IF(N(I96)=0,"",IF(COUNT(C96,H96)&lt;2,"?",IF(H96-C96&gt;365,"Y","N")))</f>
        <v/>
      </c>
      <c r="N96" s="143">
        <f>IF(OR(N(I96)=0,COUNT(C96,H96)&lt;2,COUNT(L96)=0),"",IF(M96="Y",MAX(L96,0),0))</f>
        <v/>
      </c>
      <c r="O96" s="143">
        <f>IF(OR(N(I96)=0,COUNT(C96,H96)&lt;2,COUNT(L96)=0),"",IF(M96="N",MAX(L96,0),0))</f>
        <v/>
      </c>
      <c r="P96" s="143">
        <f>IF(OR(N(I96)=0,COUNT(L96)=0),"",MIN(L96,0))</f>
        <v/>
      </c>
      <c r="Q96" s="321">
        <f>IF(COUNTIFS(D96,"*OUTSTANDING*"),"OUTSTANDING",MAX(0,N(D96)-N(I96)))</f>
        <v/>
      </c>
      <c r="R96" s="321">
        <f>IF(COUNTIFS(D96:E96,"*OUTSTANDING*"),"OUTSTANDING",IF(N(D96)=0,0,E96*Q96/D96))</f>
        <v/>
      </c>
      <c r="S96" s="180" t="n"/>
      <c r="T96" s="180" t="n"/>
      <c r="U96" s="180" t="n"/>
    </row>
    <row r="97">
      <c r="A97" s="180" t="n"/>
      <c r="B97" s="180" t="n"/>
      <c r="C97" s="181" t="n"/>
      <c r="D97" s="259" t="n"/>
      <c r="E97" s="259" t="n"/>
      <c r="F97" s="180" t="n"/>
      <c r="G97" s="180" t="n"/>
      <c r="H97" s="181" t="n"/>
      <c r="I97" s="259" t="n"/>
      <c r="J97" s="259" t="n"/>
      <c r="K97" s="180" t="n"/>
      <c r="L97" s="143">
        <f>IF(COUNTIFS(D97:E97,"*OUTSTANDING*"),"",IF(J97=0,0,J97-E97*IF(D97=0,0,I97/D97)))</f>
        <v/>
      </c>
      <c r="M97" s="322">
        <f>IF(N(I97)=0,"",IF(COUNT(C97,H97)&lt;2,"?",IF(H97-C97&gt;365,"Y","N")))</f>
        <v/>
      </c>
      <c r="N97" s="143">
        <f>IF(OR(N(I97)=0,COUNT(C97,H97)&lt;2,COUNT(L97)=0),"",IF(M97="Y",MAX(L97,0),0))</f>
        <v/>
      </c>
      <c r="O97" s="143">
        <f>IF(OR(N(I97)=0,COUNT(C97,H97)&lt;2,COUNT(L97)=0),"",IF(M97="N",MAX(L97,0),0))</f>
        <v/>
      </c>
      <c r="P97" s="143">
        <f>IF(OR(N(I97)=0,COUNT(L97)=0),"",MIN(L97,0))</f>
        <v/>
      </c>
      <c r="Q97" s="321">
        <f>IF(COUNTIFS(D97,"*OUTSTANDING*"),"OUTSTANDING",MAX(0,N(D97)-N(I97)))</f>
        <v/>
      </c>
      <c r="R97" s="321">
        <f>IF(COUNTIFS(D97:E97,"*OUTSTANDING*"),"OUTSTANDING",IF(N(D97)=0,0,E97*Q97/D97))</f>
        <v/>
      </c>
      <c r="S97" s="180" t="n"/>
      <c r="T97" s="180" t="n"/>
      <c r="U97" s="180" t="n"/>
    </row>
    <row r="98">
      <c r="A98" s="180" t="n"/>
      <c r="B98" s="180" t="n"/>
      <c r="C98" s="181" t="n"/>
      <c r="D98" s="259" t="n"/>
      <c r="E98" s="259" t="n"/>
      <c r="F98" s="180" t="n"/>
      <c r="G98" s="180" t="n"/>
      <c r="H98" s="181" t="n"/>
      <c r="I98" s="259" t="n"/>
      <c r="J98" s="259" t="n"/>
      <c r="K98" s="180" t="n"/>
      <c r="L98" s="143">
        <f>IF(COUNTIFS(D98:E98,"*OUTSTANDING*"),"",IF(J98=0,0,J98-E98*IF(D98=0,0,I98/D98)))</f>
        <v/>
      </c>
      <c r="M98" s="322">
        <f>IF(N(I98)=0,"",IF(COUNT(C98,H98)&lt;2,"?",IF(H98-C98&gt;365,"Y","N")))</f>
        <v/>
      </c>
      <c r="N98" s="143">
        <f>IF(OR(N(I98)=0,COUNT(C98,H98)&lt;2,COUNT(L98)=0),"",IF(M98="Y",MAX(L98,0),0))</f>
        <v/>
      </c>
      <c r="O98" s="143">
        <f>IF(OR(N(I98)=0,COUNT(C98,H98)&lt;2,COUNT(L98)=0),"",IF(M98="N",MAX(L98,0),0))</f>
        <v/>
      </c>
      <c r="P98" s="143">
        <f>IF(OR(N(I98)=0,COUNT(L98)=0),"",MIN(L98,0))</f>
        <v/>
      </c>
      <c r="Q98" s="321">
        <f>IF(COUNTIFS(D98,"*OUTSTANDING*"),"OUTSTANDING",MAX(0,N(D98)-N(I98)))</f>
        <v/>
      </c>
      <c r="R98" s="321">
        <f>IF(COUNTIFS(D98:E98,"*OUTSTANDING*"),"OUTSTANDING",IF(N(D98)=0,0,E98*Q98/D98))</f>
        <v/>
      </c>
      <c r="S98" s="180" t="n"/>
      <c r="T98" s="180" t="n"/>
      <c r="U98" s="180" t="n"/>
    </row>
    <row r="99">
      <c r="A99" s="180" t="n"/>
      <c r="B99" s="180" t="n"/>
      <c r="C99" s="181" t="n"/>
      <c r="D99" s="259" t="n"/>
      <c r="E99" s="259" t="n"/>
      <c r="F99" s="180" t="n"/>
      <c r="G99" s="180" t="n"/>
      <c r="H99" s="181" t="n"/>
      <c r="I99" s="259" t="n"/>
      <c r="J99" s="259" t="n"/>
      <c r="K99" s="180" t="n"/>
      <c r="L99" s="143">
        <f>IF(COUNTIFS(D99:E99,"*OUTSTANDING*"),"",IF(J99=0,0,J99-E99*IF(D99=0,0,I99/D99)))</f>
        <v/>
      </c>
      <c r="M99" s="322">
        <f>IF(N(I99)=0,"",IF(COUNT(C99,H99)&lt;2,"?",IF(H99-C99&gt;365,"Y","N")))</f>
        <v/>
      </c>
      <c r="N99" s="143">
        <f>IF(OR(N(I99)=0,COUNT(C99,H99)&lt;2,COUNT(L99)=0),"",IF(M99="Y",MAX(L99,0),0))</f>
        <v/>
      </c>
      <c r="O99" s="143">
        <f>IF(OR(N(I99)=0,COUNT(C99,H99)&lt;2,COUNT(L99)=0),"",IF(M99="N",MAX(L99,0),0))</f>
        <v/>
      </c>
      <c r="P99" s="143">
        <f>IF(OR(N(I99)=0,COUNT(L99)=0),"",MIN(L99,0))</f>
        <v/>
      </c>
      <c r="Q99" s="321">
        <f>IF(COUNTIFS(D99,"*OUTSTANDING*"),"OUTSTANDING",MAX(0,N(D99)-N(I99)))</f>
        <v/>
      </c>
      <c r="R99" s="321">
        <f>IF(COUNTIFS(D99:E99,"*OUTSTANDING*"),"OUTSTANDING",IF(N(D99)=0,0,E99*Q99/D99))</f>
        <v/>
      </c>
      <c r="S99" s="180" t="n"/>
      <c r="T99" s="180" t="n"/>
      <c r="U99" s="180" t="n"/>
    </row>
    <row r="100">
      <c r="A100" s="180" t="n"/>
      <c r="B100" s="180" t="n"/>
      <c r="C100" s="181" t="n"/>
      <c r="D100" s="259" t="n"/>
      <c r="E100" s="259" t="n"/>
      <c r="F100" s="180" t="n"/>
      <c r="G100" s="180" t="n"/>
      <c r="H100" s="181" t="n"/>
      <c r="I100" s="259" t="n"/>
      <c r="J100" s="259" t="n"/>
      <c r="K100" s="180" t="n"/>
      <c r="L100" s="143">
        <f>IF(COUNTIFS(D100:E100,"*OUTSTANDING*"),"",IF(J100=0,0,J100-E100*IF(D100=0,0,I100/D100)))</f>
        <v/>
      </c>
      <c r="M100" s="322">
        <f>IF(N(I100)=0,"",IF(COUNT(C100,H100)&lt;2,"?",IF(H100-C100&gt;365,"Y","N")))</f>
        <v/>
      </c>
      <c r="N100" s="143">
        <f>IF(OR(N(I100)=0,COUNT(C100,H100)&lt;2,COUNT(L100)=0),"",IF(M100="Y",MAX(L100,0),0))</f>
        <v/>
      </c>
      <c r="O100" s="143">
        <f>IF(OR(N(I100)=0,COUNT(C100,H100)&lt;2,COUNT(L100)=0),"",IF(M100="N",MAX(L100,0),0))</f>
        <v/>
      </c>
      <c r="P100" s="143">
        <f>IF(OR(N(I100)=0,COUNT(L100)=0),"",MIN(L100,0))</f>
        <v/>
      </c>
      <c r="Q100" s="321">
        <f>IF(COUNTIFS(D100,"*OUTSTANDING*"),"OUTSTANDING",MAX(0,N(D100)-N(I100)))</f>
        <v/>
      </c>
      <c r="R100" s="321">
        <f>IF(COUNTIFS(D100:E100,"*OUTSTANDING*"),"OUTSTANDING",IF(N(D100)=0,0,E100*Q100/D100))</f>
        <v/>
      </c>
      <c r="S100" s="180" t="n"/>
      <c r="T100" s="180" t="n"/>
      <c r="U100" s="180" t="n"/>
    </row>
    <row r="101">
      <c r="A101" s="180" t="n"/>
      <c r="B101" s="180" t="n"/>
      <c r="C101" s="181" t="n"/>
      <c r="D101" s="259" t="n"/>
      <c r="E101" s="259" t="n"/>
      <c r="F101" s="180" t="n"/>
      <c r="G101" s="180" t="n"/>
      <c r="H101" s="181" t="n"/>
      <c r="I101" s="259" t="n"/>
      <c r="J101" s="259" t="n"/>
      <c r="K101" s="180" t="n"/>
      <c r="L101" s="143">
        <f>IF(COUNTIFS(D101:E101,"*OUTSTANDING*"),"",IF(J101=0,0,J101-E101*IF(D101=0,0,I101/D101)))</f>
        <v/>
      </c>
      <c r="M101" s="322">
        <f>IF(N(I101)=0,"",IF(COUNT(C101,H101)&lt;2,"?",IF(H101-C101&gt;365,"Y","N")))</f>
        <v/>
      </c>
      <c r="N101" s="143">
        <f>IF(OR(N(I101)=0,COUNT(C101,H101)&lt;2,COUNT(L101)=0),"",IF(M101="Y",MAX(L101,0),0))</f>
        <v/>
      </c>
      <c r="O101" s="143">
        <f>IF(OR(N(I101)=0,COUNT(C101,H101)&lt;2,COUNT(L101)=0),"",IF(M101="N",MAX(L101,0),0))</f>
        <v/>
      </c>
      <c r="P101" s="143">
        <f>IF(OR(N(I101)=0,COUNT(L101)=0),"",MIN(L101,0))</f>
        <v/>
      </c>
      <c r="Q101" s="321">
        <f>IF(COUNTIFS(D101,"*OUTSTANDING*"),"OUTSTANDING",MAX(0,N(D101)-N(I101)))</f>
        <v/>
      </c>
      <c r="R101" s="321">
        <f>IF(COUNTIFS(D101:E101,"*OUTSTANDING*"),"OUTSTANDING",IF(N(D101)=0,0,E101*Q101/D101))</f>
        <v/>
      </c>
      <c r="S101" s="180" t="n"/>
      <c r="T101" s="180" t="n"/>
      <c r="U101" s="180" t="n"/>
    </row>
    <row r="102">
      <c r="A102" s="180" t="n"/>
      <c r="B102" s="180" t="n"/>
      <c r="C102" s="181" t="n"/>
      <c r="D102" s="259" t="n"/>
      <c r="E102" s="259" t="n"/>
      <c r="F102" s="180" t="n"/>
      <c r="G102" s="180" t="n"/>
      <c r="H102" s="181" t="n"/>
      <c r="I102" s="259" t="n"/>
      <c r="J102" s="259" t="n"/>
      <c r="K102" s="180" t="n"/>
      <c r="L102" s="143">
        <f>IF(COUNTIFS(D102:E102,"*OUTSTANDING*"),"",IF(J102=0,0,J102-E102*IF(D102=0,0,I102/D102)))</f>
        <v/>
      </c>
      <c r="M102" s="322">
        <f>IF(N(I102)=0,"",IF(COUNT(C102,H102)&lt;2,"?",IF(H102-C102&gt;365,"Y","N")))</f>
        <v/>
      </c>
      <c r="N102" s="143">
        <f>IF(OR(N(I102)=0,COUNT(C102,H102)&lt;2,COUNT(L102)=0),"",IF(M102="Y",MAX(L102,0),0))</f>
        <v/>
      </c>
      <c r="O102" s="143">
        <f>IF(OR(N(I102)=0,COUNT(C102,H102)&lt;2,COUNT(L102)=0),"",IF(M102="N",MAX(L102,0),0))</f>
        <v/>
      </c>
      <c r="P102" s="143">
        <f>IF(OR(N(I102)=0,COUNT(L102)=0),"",MIN(L102,0))</f>
        <v/>
      </c>
      <c r="Q102" s="321">
        <f>IF(COUNTIFS(D102,"*OUTSTANDING*"),"OUTSTANDING",MAX(0,N(D102)-N(I102)))</f>
        <v/>
      </c>
      <c r="R102" s="321">
        <f>IF(COUNTIFS(D102:E102,"*OUTSTANDING*"),"OUTSTANDING",IF(N(D102)=0,0,E102*Q102/D102))</f>
        <v/>
      </c>
      <c r="S102" s="180" t="n"/>
      <c r="T102" s="180" t="n"/>
      <c r="U102" s="180" t="n"/>
    </row>
    <row r="103">
      <c r="A103" s="180" t="n"/>
      <c r="B103" s="180" t="n"/>
      <c r="C103" s="181" t="n"/>
      <c r="D103" s="259" t="n"/>
      <c r="E103" s="259" t="n"/>
      <c r="F103" s="180" t="n"/>
      <c r="G103" s="180" t="n"/>
      <c r="H103" s="181" t="n"/>
      <c r="I103" s="259" t="n"/>
      <c r="J103" s="259" t="n"/>
      <c r="K103" s="180" t="n"/>
      <c r="L103" s="143">
        <f>IF(COUNTIFS(D103:E103,"*OUTSTANDING*"),"",IF(J103=0,0,J103-E103*IF(D103=0,0,I103/D103)))</f>
        <v/>
      </c>
      <c r="M103" s="322">
        <f>IF(N(I103)=0,"",IF(COUNT(C103,H103)&lt;2,"?",IF(H103-C103&gt;365,"Y","N")))</f>
        <v/>
      </c>
      <c r="N103" s="143">
        <f>IF(OR(N(I103)=0,COUNT(C103,H103)&lt;2,COUNT(L103)=0),"",IF(M103="Y",MAX(L103,0),0))</f>
        <v/>
      </c>
      <c r="O103" s="143">
        <f>IF(OR(N(I103)=0,COUNT(C103,H103)&lt;2,COUNT(L103)=0),"",IF(M103="N",MAX(L103,0),0))</f>
        <v/>
      </c>
      <c r="P103" s="143">
        <f>IF(OR(N(I103)=0,COUNT(L103)=0),"",MIN(L103,0))</f>
        <v/>
      </c>
      <c r="Q103" s="321">
        <f>IF(COUNTIFS(D103,"*OUTSTANDING*"),"OUTSTANDING",MAX(0,N(D103)-N(I103)))</f>
        <v/>
      </c>
      <c r="R103" s="321">
        <f>IF(COUNTIFS(D103:E103,"*OUTSTANDING*"),"OUTSTANDING",IF(N(D103)=0,0,E103*Q103/D103))</f>
        <v/>
      </c>
      <c r="S103" s="180" t="n"/>
      <c r="T103" s="180" t="n"/>
      <c r="U103" s="180" t="n"/>
    </row>
    <row r="104">
      <c r="A104" s="180" t="n"/>
      <c r="B104" s="180" t="n"/>
      <c r="C104" s="181" t="n"/>
      <c r="D104" s="259" t="n"/>
      <c r="E104" s="259" t="n"/>
      <c r="F104" s="180" t="n"/>
      <c r="G104" s="180" t="n"/>
      <c r="H104" s="181" t="n"/>
      <c r="I104" s="259" t="n"/>
      <c r="J104" s="259" t="n"/>
      <c r="K104" s="180" t="n"/>
      <c r="L104" s="143">
        <f>IF(COUNTIFS(D104:E104,"*OUTSTANDING*"),"",IF(J104=0,0,J104-E104*IF(D104=0,0,I104/D104)))</f>
        <v/>
      </c>
      <c r="M104" s="322">
        <f>IF(N(I104)=0,"",IF(COUNT(C104,H104)&lt;2,"?",IF(H104-C104&gt;365,"Y","N")))</f>
        <v/>
      </c>
      <c r="N104" s="143">
        <f>IF(OR(N(I104)=0,COUNT(C104,H104)&lt;2,COUNT(L104)=0),"",IF(M104="Y",MAX(L104,0),0))</f>
        <v/>
      </c>
      <c r="O104" s="143">
        <f>IF(OR(N(I104)=0,COUNT(C104,H104)&lt;2,COUNT(L104)=0),"",IF(M104="N",MAX(L104,0),0))</f>
        <v/>
      </c>
      <c r="P104" s="143">
        <f>IF(OR(N(I104)=0,COUNT(L104)=0),"",MIN(L104,0))</f>
        <v/>
      </c>
      <c r="Q104" s="321">
        <f>IF(COUNTIFS(D104,"*OUTSTANDING*"),"OUTSTANDING",MAX(0,N(D104)-N(I104)))</f>
        <v/>
      </c>
      <c r="R104" s="321">
        <f>IF(COUNTIFS(D104:E104,"*OUTSTANDING*"),"OUTSTANDING",IF(N(D104)=0,0,E104*Q104/D104))</f>
        <v/>
      </c>
      <c r="S104" s="180" t="n"/>
      <c r="T104" s="180" t="n"/>
      <c r="U104" s="180" t="n"/>
    </row>
    <row r="105">
      <c r="A105" s="180" t="n"/>
      <c r="B105" s="180" t="n"/>
      <c r="C105" s="181" t="n"/>
      <c r="D105" s="259" t="n"/>
      <c r="E105" s="259" t="n"/>
      <c r="F105" s="180" t="n"/>
      <c r="G105" s="180" t="n"/>
      <c r="H105" s="181" t="n"/>
      <c r="I105" s="259" t="n"/>
      <c r="J105" s="259" t="n"/>
      <c r="K105" s="180" t="n"/>
      <c r="L105" s="143">
        <f>IF(COUNTIFS(D105:E105,"*OUTSTANDING*"),"",IF(J105=0,0,J105-E105*IF(D105=0,0,I105/D105)))</f>
        <v/>
      </c>
      <c r="M105" s="322">
        <f>IF(N(I105)=0,"",IF(COUNT(C105,H105)&lt;2,"?",IF(H105-C105&gt;365,"Y","N")))</f>
        <v/>
      </c>
      <c r="N105" s="143">
        <f>IF(OR(N(I105)=0,COUNT(C105,H105)&lt;2,COUNT(L105)=0),"",IF(M105="Y",MAX(L105,0),0))</f>
        <v/>
      </c>
      <c r="O105" s="143">
        <f>IF(OR(N(I105)=0,COUNT(C105,H105)&lt;2,COUNT(L105)=0),"",IF(M105="N",MAX(L105,0),0))</f>
        <v/>
      </c>
      <c r="P105" s="143">
        <f>IF(OR(N(I105)=0,COUNT(L105)=0),"",MIN(L105,0))</f>
        <v/>
      </c>
      <c r="Q105" s="321">
        <f>IF(COUNTIFS(D105,"*OUTSTANDING*"),"OUTSTANDING",MAX(0,N(D105)-N(I105)))</f>
        <v/>
      </c>
      <c r="R105" s="321">
        <f>IF(COUNTIFS(D105:E105,"*OUTSTANDING*"),"OUTSTANDING",IF(N(D105)=0,0,E105*Q105/D105))</f>
        <v/>
      </c>
      <c r="S105" s="180" t="n"/>
      <c r="T105" s="180" t="n"/>
      <c r="U105" s="180" t="n"/>
    </row>
    <row r="106">
      <c r="A106" s="180" t="n"/>
      <c r="B106" s="180" t="n"/>
      <c r="C106" s="181" t="n"/>
      <c r="D106" s="259" t="n"/>
      <c r="E106" s="259" t="n"/>
      <c r="F106" s="180" t="n"/>
      <c r="G106" s="180" t="n"/>
      <c r="H106" s="181" t="n"/>
      <c r="I106" s="259" t="n"/>
      <c r="J106" s="259" t="n"/>
      <c r="K106" s="180" t="n"/>
      <c r="L106" s="143">
        <f>IF(COUNTIFS(D106:E106,"*OUTSTANDING*"),"",IF(J106=0,0,J106-E106*IF(D106=0,0,I106/D106)))</f>
        <v/>
      </c>
      <c r="M106" s="322">
        <f>IF(N(I106)=0,"",IF(COUNT(C106,H106)&lt;2,"?",IF(H106-C106&gt;365,"Y","N")))</f>
        <v/>
      </c>
      <c r="N106" s="143">
        <f>IF(OR(N(I106)=0,COUNT(C106,H106)&lt;2,COUNT(L106)=0),"",IF(M106="Y",MAX(L106,0),0))</f>
        <v/>
      </c>
      <c r="O106" s="143">
        <f>IF(OR(N(I106)=0,COUNT(C106,H106)&lt;2,COUNT(L106)=0),"",IF(M106="N",MAX(L106,0),0))</f>
        <v/>
      </c>
      <c r="P106" s="143">
        <f>IF(OR(N(I106)=0,COUNT(L106)=0),"",MIN(L106,0))</f>
        <v/>
      </c>
      <c r="Q106" s="321">
        <f>IF(COUNTIFS(D106,"*OUTSTANDING*"),"OUTSTANDING",MAX(0,N(D106)-N(I106)))</f>
        <v/>
      </c>
      <c r="R106" s="321">
        <f>IF(COUNTIFS(D106:E106,"*OUTSTANDING*"),"OUTSTANDING",IF(N(D106)=0,0,E106*Q106/D106))</f>
        <v/>
      </c>
      <c r="S106" s="180" t="n"/>
      <c r="T106" s="180" t="n"/>
      <c r="U106" s="180" t="n"/>
    </row>
    <row r="107">
      <c r="A107" s="180" t="n"/>
      <c r="B107" s="180" t="n"/>
      <c r="C107" s="181" t="n"/>
      <c r="D107" s="259" t="n"/>
      <c r="E107" s="259" t="n"/>
      <c r="F107" s="180" t="n"/>
      <c r="G107" s="180" t="n"/>
      <c r="H107" s="181" t="n"/>
      <c r="I107" s="259" t="n"/>
      <c r="J107" s="259" t="n"/>
      <c r="K107" s="180" t="n"/>
      <c r="L107" s="143">
        <f>IF(COUNTIFS(D107:E107,"*OUTSTANDING*"),"",IF(J107=0,0,J107-E107*IF(D107=0,0,I107/D107)))</f>
        <v/>
      </c>
      <c r="M107" s="322">
        <f>IF(N(I107)=0,"",IF(COUNT(C107,H107)&lt;2,"?",IF(H107-C107&gt;365,"Y","N")))</f>
        <v/>
      </c>
      <c r="N107" s="143">
        <f>IF(OR(N(I107)=0,COUNT(C107,H107)&lt;2,COUNT(L107)=0),"",IF(M107="Y",MAX(L107,0),0))</f>
        <v/>
      </c>
      <c r="O107" s="143">
        <f>IF(OR(N(I107)=0,COUNT(C107,H107)&lt;2,COUNT(L107)=0),"",IF(M107="N",MAX(L107,0),0))</f>
        <v/>
      </c>
      <c r="P107" s="143">
        <f>IF(OR(N(I107)=0,COUNT(L107)=0),"",MIN(L107,0))</f>
        <v/>
      </c>
      <c r="Q107" s="321">
        <f>IF(COUNTIFS(D107,"*OUTSTANDING*"),"OUTSTANDING",MAX(0,N(D107)-N(I107)))</f>
        <v/>
      </c>
      <c r="R107" s="321">
        <f>IF(COUNTIFS(D107:E107,"*OUTSTANDING*"),"OUTSTANDING",IF(N(D107)=0,0,E107*Q107/D107))</f>
        <v/>
      </c>
      <c r="S107" s="180" t="n"/>
      <c r="T107" s="180" t="n"/>
      <c r="U107" s="180" t="n"/>
    </row>
    <row r="108">
      <c r="A108" s="180" t="n"/>
      <c r="B108" s="180" t="n"/>
      <c r="C108" s="181" t="n"/>
      <c r="D108" s="259" t="n"/>
      <c r="E108" s="259" t="n"/>
      <c r="F108" s="180" t="n"/>
      <c r="G108" s="180" t="n"/>
      <c r="H108" s="181" t="n"/>
      <c r="I108" s="259" t="n"/>
      <c r="J108" s="259" t="n"/>
      <c r="K108" s="180" t="n"/>
      <c r="L108" s="143">
        <f>IF(COUNTIFS(D108:E108,"*OUTSTANDING*"),"",IF(J108=0,0,J108-E108*IF(D108=0,0,I108/D108)))</f>
        <v/>
      </c>
      <c r="M108" s="322">
        <f>IF(N(I108)=0,"",IF(COUNT(C108,H108)&lt;2,"?",IF(H108-C108&gt;365,"Y","N")))</f>
        <v/>
      </c>
      <c r="N108" s="143">
        <f>IF(OR(N(I108)=0,COUNT(C108,H108)&lt;2,COUNT(L108)=0),"",IF(M108="Y",MAX(L108,0),0))</f>
        <v/>
      </c>
      <c r="O108" s="143">
        <f>IF(OR(N(I108)=0,COUNT(C108,H108)&lt;2,COUNT(L108)=0),"",IF(M108="N",MAX(L108,0),0))</f>
        <v/>
      </c>
      <c r="P108" s="143">
        <f>IF(OR(N(I108)=0,COUNT(L108)=0),"",MIN(L108,0))</f>
        <v/>
      </c>
      <c r="Q108" s="321">
        <f>IF(COUNTIFS(D108,"*OUTSTANDING*"),"OUTSTANDING",MAX(0,N(D108)-N(I108)))</f>
        <v/>
      </c>
      <c r="R108" s="321">
        <f>IF(COUNTIFS(D108:E108,"*OUTSTANDING*"),"OUTSTANDING",IF(N(D108)=0,0,E108*Q108/D108))</f>
        <v/>
      </c>
      <c r="S108" s="180" t="n"/>
      <c r="T108" s="180" t="n"/>
      <c r="U108" s="180" t="n"/>
    </row>
    <row r="109">
      <c r="A109" s="180" t="n"/>
      <c r="B109" s="180" t="n"/>
      <c r="C109" s="181" t="n"/>
      <c r="D109" s="259" t="n"/>
      <c r="E109" s="259" t="n"/>
      <c r="F109" s="180" t="n"/>
      <c r="G109" s="180" t="n"/>
      <c r="H109" s="181" t="n"/>
      <c r="I109" s="259" t="n"/>
      <c r="J109" s="259" t="n"/>
      <c r="K109" s="180" t="n"/>
      <c r="L109" s="143">
        <f>IF(COUNTIFS(D109:E109,"*OUTSTANDING*"),"",IF(J109=0,0,J109-E109*IF(D109=0,0,I109/D109)))</f>
        <v/>
      </c>
      <c r="M109" s="322">
        <f>IF(N(I109)=0,"",IF(COUNT(C109,H109)&lt;2,"?",IF(H109-C109&gt;365,"Y","N")))</f>
        <v/>
      </c>
      <c r="N109" s="143">
        <f>IF(OR(N(I109)=0,COUNT(C109,H109)&lt;2,COUNT(L109)=0),"",IF(M109="Y",MAX(L109,0),0))</f>
        <v/>
      </c>
      <c r="O109" s="143">
        <f>IF(OR(N(I109)=0,COUNT(C109,H109)&lt;2,COUNT(L109)=0),"",IF(M109="N",MAX(L109,0),0))</f>
        <v/>
      </c>
      <c r="P109" s="143">
        <f>IF(OR(N(I109)=0,COUNT(L109)=0),"",MIN(L109,0))</f>
        <v/>
      </c>
      <c r="Q109" s="321">
        <f>IF(COUNTIFS(D109,"*OUTSTANDING*"),"OUTSTANDING",MAX(0,N(D109)-N(I109)))</f>
        <v/>
      </c>
      <c r="R109" s="321">
        <f>IF(COUNTIFS(D109:E109,"*OUTSTANDING*"),"OUTSTANDING",IF(N(D109)=0,0,E109*Q109/D109))</f>
        <v/>
      </c>
      <c r="S109" s="180" t="n"/>
      <c r="T109" s="180" t="n"/>
      <c r="U109" s="180" t="n"/>
    </row>
    <row r="110">
      <c r="A110" s="180" t="n"/>
      <c r="B110" s="180" t="n"/>
      <c r="C110" s="181" t="n"/>
      <c r="D110" s="259" t="n"/>
      <c r="E110" s="259" t="n"/>
      <c r="F110" s="180" t="n"/>
      <c r="G110" s="180" t="n"/>
      <c r="H110" s="181" t="n"/>
      <c r="I110" s="259" t="n"/>
      <c r="J110" s="259" t="n"/>
      <c r="K110" s="180" t="n"/>
      <c r="L110" s="143">
        <f>IF(COUNTIFS(D110:E110,"*OUTSTANDING*"),"",IF(J110=0,0,J110-E110*IF(D110=0,0,I110/D110)))</f>
        <v/>
      </c>
      <c r="M110" s="322">
        <f>IF(N(I110)=0,"",IF(COUNT(C110,H110)&lt;2,"?",IF(H110-C110&gt;365,"Y","N")))</f>
        <v/>
      </c>
      <c r="N110" s="143">
        <f>IF(OR(N(I110)=0,COUNT(C110,H110)&lt;2,COUNT(L110)=0),"",IF(M110="Y",MAX(L110,0),0))</f>
        <v/>
      </c>
      <c r="O110" s="143">
        <f>IF(OR(N(I110)=0,COUNT(C110,H110)&lt;2,COUNT(L110)=0),"",IF(M110="N",MAX(L110,0),0))</f>
        <v/>
      </c>
      <c r="P110" s="143">
        <f>IF(OR(N(I110)=0,COUNT(L110)=0),"",MIN(L110,0))</f>
        <v/>
      </c>
      <c r="Q110" s="321">
        <f>IF(COUNTIFS(D110,"*OUTSTANDING*"),"OUTSTANDING",MAX(0,N(D110)-N(I110)))</f>
        <v/>
      </c>
      <c r="R110" s="321">
        <f>IF(COUNTIFS(D110:E110,"*OUTSTANDING*"),"OUTSTANDING",IF(N(D110)=0,0,E110*Q110/D110))</f>
        <v/>
      </c>
      <c r="S110" s="180" t="n"/>
      <c r="T110" s="180" t="n"/>
      <c r="U110" s="180" t="n"/>
    </row>
    <row r="111">
      <c r="A111" s="180" t="n"/>
      <c r="B111" s="180" t="n"/>
      <c r="C111" s="181" t="n"/>
      <c r="D111" s="259" t="n"/>
      <c r="E111" s="259" t="n"/>
      <c r="F111" s="180" t="n"/>
      <c r="G111" s="180" t="n"/>
      <c r="H111" s="181" t="n"/>
      <c r="I111" s="259" t="n"/>
      <c r="J111" s="259" t="n"/>
      <c r="K111" s="180" t="n"/>
      <c r="L111" s="143">
        <f>IF(COUNTIFS(D111:E111,"*OUTSTANDING*"),"",IF(J111=0,0,J111-E111*IF(D111=0,0,I111/D111)))</f>
        <v/>
      </c>
      <c r="M111" s="322">
        <f>IF(N(I111)=0,"",IF(COUNT(C111,H111)&lt;2,"?",IF(H111-C111&gt;365,"Y","N")))</f>
        <v/>
      </c>
      <c r="N111" s="143">
        <f>IF(OR(N(I111)=0,COUNT(C111,H111)&lt;2,COUNT(L111)=0),"",IF(M111="Y",MAX(L111,0),0))</f>
        <v/>
      </c>
      <c r="O111" s="143">
        <f>IF(OR(N(I111)=0,COUNT(C111,H111)&lt;2,COUNT(L111)=0),"",IF(M111="N",MAX(L111,0),0))</f>
        <v/>
      </c>
      <c r="P111" s="143">
        <f>IF(OR(N(I111)=0,COUNT(L111)=0),"",MIN(L111,0))</f>
        <v/>
      </c>
      <c r="Q111" s="321">
        <f>IF(COUNTIFS(D111,"*OUTSTANDING*"),"OUTSTANDING",MAX(0,N(D111)-N(I111)))</f>
        <v/>
      </c>
      <c r="R111" s="321">
        <f>IF(COUNTIFS(D111:E111,"*OUTSTANDING*"),"OUTSTANDING",IF(N(D111)=0,0,E111*Q111/D111))</f>
        <v/>
      </c>
      <c r="S111" s="180" t="n"/>
      <c r="T111" s="180" t="n"/>
      <c r="U111" s="180" t="n"/>
    </row>
    <row r="112">
      <c r="A112" s="180" t="n"/>
      <c r="B112" s="180" t="n"/>
      <c r="C112" s="181" t="n"/>
      <c r="D112" s="259" t="n"/>
      <c r="E112" s="259" t="n"/>
      <c r="F112" s="180" t="n"/>
      <c r="G112" s="180" t="n"/>
      <c r="H112" s="181" t="n"/>
      <c r="I112" s="259" t="n"/>
      <c r="J112" s="259" t="n"/>
      <c r="K112" s="180" t="n"/>
      <c r="L112" s="143">
        <f>IF(COUNTIFS(D112:E112,"*OUTSTANDING*"),"",IF(J112=0,0,J112-E112*IF(D112=0,0,I112/D112)))</f>
        <v/>
      </c>
      <c r="M112" s="322">
        <f>IF(N(I112)=0,"",IF(COUNT(C112,H112)&lt;2,"?",IF(H112-C112&gt;365,"Y","N")))</f>
        <v/>
      </c>
      <c r="N112" s="143">
        <f>IF(OR(N(I112)=0,COUNT(C112,H112)&lt;2,COUNT(L112)=0),"",IF(M112="Y",MAX(L112,0),0))</f>
        <v/>
      </c>
      <c r="O112" s="143">
        <f>IF(OR(N(I112)=0,COUNT(C112,H112)&lt;2,COUNT(L112)=0),"",IF(M112="N",MAX(L112,0),0))</f>
        <v/>
      </c>
      <c r="P112" s="143">
        <f>IF(OR(N(I112)=0,COUNT(L112)=0),"",MIN(L112,0))</f>
        <v/>
      </c>
      <c r="Q112" s="321">
        <f>IF(COUNTIFS(D112,"*OUTSTANDING*"),"OUTSTANDING",MAX(0,N(D112)-N(I112)))</f>
        <v/>
      </c>
      <c r="R112" s="321">
        <f>IF(COUNTIFS(D112:E112,"*OUTSTANDING*"),"OUTSTANDING",IF(N(D112)=0,0,E112*Q112/D112))</f>
        <v/>
      </c>
      <c r="S112" s="180" t="n"/>
      <c r="T112" s="180" t="n"/>
      <c r="U112" s="180" t="n"/>
    </row>
    <row r="113">
      <c r="A113" s="180" t="n"/>
      <c r="B113" s="180" t="n"/>
      <c r="C113" s="181" t="n"/>
      <c r="D113" s="259" t="n"/>
      <c r="E113" s="259" t="n"/>
      <c r="F113" s="180" t="n"/>
      <c r="G113" s="180" t="n"/>
      <c r="H113" s="181" t="n"/>
      <c r="I113" s="259" t="n"/>
      <c r="J113" s="259" t="n"/>
      <c r="K113" s="180" t="n"/>
      <c r="L113" s="143">
        <f>IF(COUNTIFS(D113:E113,"*OUTSTANDING*"),"",IF(J113=0,0,J113-E113*IF(D113=0,0,I113/D113)))</f>
        <v/>
      </c>
      <c r="M113" s="322">
        <f>IF(N(I113)=0,"",IF(COUNT(C113,H113)&lt;2,"?",IF(H113-C113&gt;365,"Y","N")))</f>
        <v/>
      </c>
      <c r="N113" s="143">
        <f>IF(OR(N(I113)=0,COUNT(C113,H113)&lt;2,COUNT(L113)=0),"",IF(M113="Y",MAX(L113,0),0))</f>
        <v/>
      </c>
      <c r="O113" s="143">
        <f>IF(OR(N(I113)=0,COUNT(C113,H113)&lt;2,COUNT(L113)=0),"",IF(M113="N",MAX(L113,0),0))</f>
        <v/>
      </c>
      <c r="P113" s="143">
        <f>IF(OR(N(I113)=0,COUNT(L113)=0),"",MIN(L113,0))</f>
        <v/>
      </c>
      <c r="Q113" s="321">
        <f>IF(COUNTIFS(D113,"*OUTSTANDING*"),"OUTSTANDING",MAX(0,N(D113)-N(I113)))</f>
        <v/>
      </c>
      <c r="R113" s="321">
        <f>IF(COUNTIFS(D113:E113,"*OUTSTANDING*"),"OUTSTANDING",IF(N(D113)=0,0,E113*Q113/D113))</f>
        <v/>
      </c>
      <c r="S113" s="180" t="n"/>
      <c r="T113" s="180" t="n"/>
      <c r="U113" s="180" t="n"/>
    </row>
    <row r="114">
      <c r="A114" s="180" t="n"/>
      <c r="B114" s="180" t="n"/>
      <c r="C114" s="181" t="n"/>
      <c r="D114" s="259" t="n"/>
      <c r="E114" s="259" t="n"/>
      <c r="F114" s="180" t="n"/>
      <c r="G114" s="180" t="n"/>
      <c r="H114" s="181" t="n"/>
      <c r="I114" s="259" t="n"/>
      <c r="J114" s="259" t="n"/>
      <c r="K114" s="180" t="n"/>
      <c r="L114" s="143">
        <f>IF(COUNTIFS(D114:E114,"*OUTSTANDING*"),"",IF(J114=0,0,J114-E114*IF(D114=0,0,I114/D114)))</f>
        <v/>
      </c>
      <c r="M114" s="322">
        <f>IF(N(I114)=0,"",IF(COUNT(C114,H114)&lt;2,"?",IF(H114-C114&gt;365,"Y","N")))</f>
        <v/>
      </c>
      <c r="N114" s="143">
        <f>IF(OR(N(I114)=0,COUNT(C114,H114)&lt;2,COUNT(L114)=0),"",IF(M114="Y",MAX(L114,0),0))</f>
        <v/>
      </c>
      <c r="O114" s="143">
        <f>IF(OR(N(I114)=0,COUNT(C114,H114)&lt;2,COUNT(L114)=0),"",IF(M114="N",MAX(L114,0),0))</f>
        <v/>
      </c>
      <c r="P114" s="143">
        <f>IF(OR(N(I114)=0,COUNT(L114)=0),"",MIN(L114,0))</f>
        <v/>
      </c>
      <c r="Q114" s="321">
        <f>IF(COUNTIFS(D114,"*OUTSTANDING*"),"OUTSTANDING",MAX(0,N(D114)-N(I114)))</f>
        <v/>
      </c>
      <c r="R114" s="321">
        <f>IF(COUNTIFS(D114:E114,"*OUTSTANDING*"),"OUTSTANDING",IF(N(D114)=0,0,E114*Q114/D114))</f>
        <v/>
      </c>
      <c r="S114" s="180" t="n"/>
      <c r="T114" s="180" t="n"/>
      <c r="U114" s="180" t="n"/>
    </row>
    <row r="115">
      <c r="A115" s="180" t="n"/>
      <c r="B115" s="180" t="n"/>
      <c r="C115" s="181" t="n"/>
      <c r="D115" s="259" t="n"/>
      <c r="E115" s="259" t="n"/>
      <c r="F115" s="180" t="n"/>
      <c r="G115" s="180" t="n"/>
      <c r="H115" s="181" t="n"/>
      <c r="I115" s="259" t="n"/>
      <c r="J115" s="259" t="n"/>
      <c r="K115" s="180" t="n"/>
      <c r="L115" s="143">
        <f>IF(COUNTIFS(D115:E115,"*OUTSTANDING*"),"",IF(J115=0,0,J115-E115*IF(D115=0,0,I115/D115)))</f>
        <v/>
      </c>
      <c r="M115" s="322">
        <f>IF(N(I115)=0,"",IF(COUNT(C115,H115)&lt;2,"?",IF(H115-C115&gt;365,"Y","N")))</f>
        <v/>
      </c>
      <c r="N115" s="143">
        <f>IF(OR(N(I115)=0,COUNT(C115,H115)&lt;2,COUNT(L115)=0),"",IF(M115="Y",MAX(L115,0),0))</f>
        <v/>
      </c>
      <c r="O115" s="143">
        <f>IF(OR(N(I115)=0,COUNT(C115,H115)&lt;2,COUNT(L115)=0),"",IF(M115="N",MAX(L115,0),0))</f>
        <v/>
      </c>
      <c r="P115" s="143">
        <f>IF(OR(N(I115)=0,COUNT(L115)=0),"",MIN(L115,0))</f>
        <v/>
      </c>
      <c r="Q115" s="321">
        <f>IF(COUNTIFS(D115,"*OUTSTANDING*"),"OUTSTANDING",MAX(0,N(D115)-N(I115)))</f>
        <v/>
      </c>
      <c r="R115" s="321">
        <f>IF(COUNTIFS(D115:E115,"*OUTSTANDING*"),"OUTSTANDING",IF(N(D115)=0,0,E115*Q115/D115))</f>
        <v/>
      </c>
      <c r="S115" s="180" t="n"/>
      <c r="T115" s="180" t="n"/>
      <c r="U115" s="180" t="n"/>
    </row>
    <row r="116">
      <c r="A116" s="180" t="n"/>
      <c r="B116" s="180" t="n"/>
      <c r="C116" s="181" t="n"/>
      <c r="D116" s="259" t="n"/>
      <c r="E116" s="259" t="n"/>
      <c r="F116" s="180" t="n"/>
      <c r="G116" s="180" t="n"/>
      <c r="H116" s="181" t="n"/>
      <c r="I116" s="259" t="n"/>
      <c r="J116" s="259" t="n"/>
      <c r="K116" s="180" t="n"/>
      <c r="L116" s="143">
        <f>IF(COUNTIFS(D116:E116,"*OUTSTANDING*"),"",IF(J116=0,0,J116-E116*IF(D116=0,0,I116/D116)))</f>
        <v/>
      </c>
      <c r="M116" s="322">
        <f>IF(N(I116)=0,"",IF(COUNT(C116,H116)&lt;2,"?",IF(H116-C116&gt;365,"Y","N")))</f>
        <v/>
      </c>
      <c r="N116" s="143">
        <f>IF(OR(N(I116)=0,COUNT(C116,H116)&lt;2,COUNT(L116)=0),"",IF(M116="Y",MAX(L116,0),0))</f>
        <v/>
      </c>
      <c r="O116" s="143">
        <f>IF(OR(N(I116)=0,COUNT(C116,H116)&lt;2,COUNT(L116)=0),"",IF(M116="N",MAX(L116,0),0))</f>
        <v/>
      </c>
      <c r="P116" s="143">
        <f>IF(OR(N(I116)=0,COUNT(L116)=0),"",MIN(L116,0))</f>
        <v/>
      </c>
      <c r="Q116" s="321">
        <f>IF(COUNTIFS(D116,"*OUTSTANDING*"),"OUTSTANDING",MAX(0,N(D116)-N(I116)))</f>
        <v/>
      </c>
      <c r="R116" s="321">
        <f>IF(COUNTIFS(D116:E116,"*OUTSTANDING*"),"OUTSTANDING",IF(N(D116)=0,0,E116*Q116/D116))</f>
        <v/>
      </c>
      <c r="S116" s="180" t="n"/>
      <c r="T116" s="180" t="n"/>
      <c r="U116" s="180" t="n"/>
    </row>
    <row r="117">
      <c r="A117" s="180" t="n"/>
      <c r="B117" s="180" t="n"/>
      <c r="C117" s="181" t="n"/>
      <c r="D117" s="259" t="n"/>
      <c r="E117" s="259" t="n"/>
      <c r="F117" s="180" t="n"/>
      <c r="G117" s="180" t="n"/>
      <c r="H117" s="181" t="n"/>
      <c r="I117" s="259" t="n"/>
      <c r="J117" s="259" t="n"/>
      <c r="K117" s="180" t="n"/>
      <c r="L117" s="143">
        <f>IF(COUNTIFS(D117:E117,"*OUTSTANDING*"),"",IF(J117=0,0,J117-E117*IF(D117=0,0,I117/D117)))</f>
        <v/>
      </c>
      <c r="M117" s="322">
        <f>IF(N(I117)=0,"",IF(COUNT(C117,H117)&lt;2,"?",IF(H117-C117&gt;365,"Y","N")))</f>
        <v/>
      </c>
      <c r="N117" s="143">
        <f>IF(OR(N(I117)=0,COUNT(C117,H117)&lt;2,COUNT(L117)=0),"",IF(M117="Y",MAX(L117,0),0))</f>
        <v/>
      </c>
      <c r="O117" s="143">
        <f>IF(OR(N(I117)=0,COUNT(C117,H117)&lt;2,COUNT(L117)=0),"",IF(M117="N",MAX(L117,0),0))</f>
        <v/>
      </c>
      <c r="P117" s="143">
        <f>IF(OR(N(I117)=0,COUNT(L117)=0),"",MIN(L117,0))</f>
        <v/>
      </c>
      <c r="Q117" s="321">
        <f>IF(COUNTIFS(D117,"*OUTSTANDING*"),"OUTSTANDING",MAX(0,N(D117)-N(I117)))</f>
        <v/>
      </c>
      <c r="R117" s="321">
        <f>IF(COUNTIFS(D117:E117,"*OUTSTANDING*"),"OUTSTANDING",IF(N(D117)=0,0,E117*Q117/D117))</f>
        <v/>
      </c>
      <c r="S117" s="180" t="n"/>
      <c r="T117" s="180" t="n"/>
      <c r="U117" s="180" t="n"/>
    </row>
    <row r="118">
      <c r="A118" s="180" t="n"/>
      <c r="B118" s="180" t="n"/>
      <c r="C118" s="181" t="n"/>
      <c r="D118" s="259" t="n"/>
      <c r="E118" s="259" t="n"/>
      <c r="F118" s="180" t="n"/>
      <c r="G118" s="180" t="n"/>
      <c r="H118" s="181" t="n"/>
      <c r="I118" s="259" t="n"/>
      <c r="J118" s="259" t="n"/>
      <c r="K118" s="180" t="n"/>
      <c r="L118" s="143">
        <f>IF(COUNTIFS(D118:E118,"*OUTSTANDING*"),"",IF(J118=0,0,J118-E118*IF(D118=0,0,I118/D118)))</f>
        <v/>
      </c>
      <c r="M118" s="322">
        <f>IF(N(I118)=0,"",IF(COUNT(C118,H118)&lt;2,"?",IF(H118-C118&gt;365,"Y","N")))</f>
        <v/>
      </c>
      <c r="N118" s="143">
        <f>IF(OR(N(I118)=0,COUNT(C118,H118)&lt;2,COUNT(L118)=0),"",IF(M118="Y",MAX(L118,0),0))</f>
        <v/>
      </c>
      <c r="O118" s="143">
        <f>IF(OR(N(I118)=0,COUNT(C118,H118)&lt;2,COUNT(L118)=0),"",IF(M118="N",MAX(L118,0),0))</f>
        <v/>
      </c>
      <c r="P118" s="143">
        <f>IF(OR(N(I118)=0,COUNT(L118)=0),"",MIN(L118,0))</f>
        <v/>
      </c>
      <c r="Q118" s="321">
        <f>IF(COUNTIFS(D118,"*OUTSTANDING*"),"OUTSTANDING",MAX(0,N(D118)-N(I118)))</f>
        <v/>
      </c>
      <c r="R118" s="321">
        <f>IF(COUNTIFS(D118:E118,"*OUTSTANDING*"),"OUTSTANDING",IF(N(D118)=0,0,E118*Q118/D118))</f>
        <v/>
      </c>
      <c r="S118" s="180" t="n"/>
      <c r="T118" s="180" t="n"/>
      <c r="U118" s="180" t="n"/>
    </row>
    <row r="119">
      <c r="A119" s="180" t="n"/>
      <c r="B119" s="180" t="n"/>
      <c r="C119" s="181" t="n"/>
      <c r="D119" s="259" t="n"/>
      <c r="E119" s="259" t="n"/>
      <c r="F119" s="180" t="n"/>
      <c r="G119" s="180" t="n"/>
      <c r="H119" s="181" t="n"/>
      <c r="I119" s="259" t="n"/>
      <c r="J119" s="259" t="n"/>
      <c r="K119" s="180" t="n"/>
      <c r="L119" s="143">
        <f>IF(COUNTIFS(D119:E119,"*OUTSTANDING*"),"",IF(J119=0,0,J119-E119*IF(D119=0,0,I119/D119)))</f>
        <v/>
      </c>
      <c r="M119" s="322">
        <f>IF(N(I119)=0,"",IF(COUNT(C119,H119)&lt;2,"?",IF(H119-C119&gt;365,"Y","N")))</f>
        <v/>
      </c>
      <c r="N119" s="143">
        <f>IF(OR(N(I119)=0,COUNT(C119,H119)&lt;2,COUNT(L119)=0),"",IF(M119="Y",MAX(L119,0),0))</f>
        <v/>
      </c>
      <c r="O119" s="143">
        <f>IF(OR(N(I119)=0,COUNT(C119,H119)&lt;2,COUNT(L119)=0),"",IF(M119="N",MAX(L119,0),0))</f>
        <v/>
      </c>
      <c r="P119" s="143">
        <f>IF(OR(N(I119)=0,COUNT(L119)=0),"",MIN(L119,0))</f>
        <v/>
      </c>
      <c r="Q119" s="321">
        <f>IF(COUNTIFS(D119,"*OUTSTANDING*"),"OUTSTANDING",MAX(0,N(D119)-N(I119)))</f>
        <v/>
      </c>
      <c r="R119" s="321">
        <f>IF(COUNTIFS(D119:E119,"*OUTSTANDING*"),"OUTSTANDING",IF(N(D119)=0,0,E119*Q119/D119))</f>
        <v/>
      </c>
      <c r="S119" s="180" t="n"/>
      <c r="T119" s="180" t="n"/>
      <c r="U119" s="180" t="n"/>
    </row>
    <row r="120">
      <c r="A120" s="180" t="n"/>
      <c r="B120" s="180" t="n"/>
      <c r="C120" s="181" t="n"/>
      <c r="D120" s="259" t="n"/>
      <c r="E120" s="259" t="n"/>
      <c r="F120" s="180" t="n"/>
      <c r="G120" s="180" t="n"/>
      <c r="H120" s="181" t="n"/>
      <c r="I120" s="259" t="n"/>
      <c r="J120" s="259" t="n"/>
      <c r="K120" s="180" t="n"/>
      <c r="L120" s="143">
        <f>IF(COUNTIFS(D120:E120,"*OUTSTANDING*"),"",IF(J120=0,0,J120-E120*IF(D120=0,0,I120/D120)))</f>
        <v/>
      </c>
      <c r="M120" s="322">
        <f>IF(N(I120)=0,"",IF(COUNT(C120,H120)&lt;2,"?",IF(H120-C120&gt;365,"Y","N")))</f>
        <v/>
      </c>
      <c r="N120" s="143">
        <f>IF(OR(N(I120)=0,COUNT(C120,H120)&lt;2,COUNT(L120)=0),"",IF(M120="Y",MAX(L120,0),0))</f>
        <v/>
      </c>
      <c r="O120" s="143">
        <f>IF(OR(N(I120)=0,COUNT(C120,H120)&lt;2,COUNT(L120)=0),"",IF(M120="N",MAX(L120,0),0))</f>
        <v/>
      </c>
      <c r="P120" s="143">
        <f>IF(OR(N(I120)=0,COUNT(L120)=0),"",MIN(L120,0))</f>
        <v/>
      </c>
      <c r="Q120" s="321">
        <f>IF(COUNTIFS(D120,"*OUTSTANDING*"),"OUTSTANDING",MAX(0,N(D120)-N(I120)))</f>
        <v/>
      </c>
      <c r="R120" s="321">
        <f>IF(COUNTIFS(D120:E120,"*OUTSTANDING*"),"OUTSTANDING",IF(N(D120)=0,0,E120*Q120/D120))</f>
        <v/>
      </c>
      <c r="S120" s="180" t="n"/>
      <c r="T120" s="180" t="n"/>
      <c r="U120" s="180" t="n"/>
    </row>
    <row r="121">
      <c r="A121" s="180" t="n"/>
      <c r="B121" s="180" t="n"/>
      <c r="C121" s="181" t="n"/>
      <c r="D121" s="259" t="n"/>
      <c r="E121" s="259" t="n"/>
      <c r="F121" s="180" t="n"/>
      <c r="G121" s="180" t="n"/>
      <c r="H121" s="181" t="n"/>
      <c r="I121" s="259" t="n"/>
      <c r="J121" s="259" t="n"/>
      <c r="K121" s="180" t="n"/>
      <c r="L121" s="143">
        <f>IF(COUNTIFS(D121:E121,"*OUTSTANDING*"),"",IF(J121=0,0,J121-E121*IF(D121=0,0,I121/D121)))</f>
        <v/>
      </c>
      <c r="M121" s="322">
        <f>IF(N(I121)=0,"",IF(COUNT(C121,H121)&lt;2,"?",IF(H121-C121&gt;365,"Y","N")))</f>
        <v/>
      </c>
      <c r="N121" s="143">
        <f>IF(OR(N(I121)=0,COUNT(C121,H121)&lt;2,COUNT(L121)=0),"",IF(M121="Y",MAX(L121,0),0))</f>
        <v/>
      </c>
      <c r="O121" s="143">
        <f>IF(OR(N(I121)=0,COUNT(C121,H121)&lt;2,COUNT(L121)=0),"",IF(M121="N",MAX(L121,0),0))</f>
        <v/>
      </c>
      <c r="P121" s="143">
        <f>IF(OR(N(I121)=0,COUNT(L121)=0),"",MIN(L121,0))</f>
        <v/>
      </c>
      <c r="Q121" s="321">
        <f>IF(COUNTIFS(D121,"*OUTSTANDING*"),"OUTSTANDING",MAX(0,N(D121)-N(I121)))</f>
        <v/>
      </c>
      <c r="R121" s="321">
        <f>IF(COUNTIFS(D121:E121,"*OUTSTANDING*"),"OUTSTANDING",IF(N(D121)=0,0,E121*Q121/D121))</f>
        <v/>
      </c>
      <c r="S121" s="180" t="n"/>
      <c r="T121" s="180" t="n"/>
      <c r="U121" s="180" t="n"/>
    </row>
    <row r="122">
      <c r="A122" s="180" t="n"/>
      <c r="B122" s="180" t="n"/>
      <c r="C122" s="181" t="n"/>
      <c r="D122" s="259" t="n"/>
      <c r="E122" s="259" t="n"/>
      <c r="F122" s="180" t="n"/>
      <c r="G122" s="180" t="n"/>
      <c r="H122" s="181" t="n"/>
      <c r="I122" s="259" t="n"/>
      <c r="J122" s="259" t="n"/>
      <c r="K122" s="180" t="n"/>
      <c r="L122" s="143">
        <f>IF(COUNTIFS(D122:E122,"*OUTSTANDING*"),"",IF(J122=0,0,J122-E122*IF(D122=0,0,I122/D122)))</f>
        <v/>
      </c>
      <c r="M122" s="322">
        <f>IF(N(I122)=0,"",IF(COUNT(C122,H122)&lt;2,"?",IF(H122-C122&gt;365,"Y","N")))</f>
        <v/>
      </c>
      <c r="N122" s="143">
        <f>IF(OR(N(I122)=0,COUNT(C122,H122)&lt;2,COUNT(L122)=0),"",IF(M122="Y",MAX(L122,0),0))</f>
        <v/>
      </c>
      <c r="O122" s="143">
        <f>IF(OR(N(I122)=0,COUNT(C122,H122)&lt;2,COUNT(L122)=0),"",IF(M122="N",MAX(L122,0),0))</f>
        <v/>
      </c>
      <c r="P122" s="143">
        <f>IF(OR(N(I122)=0,COUNT(L122)=0),"",MIN(L122,0))</f>
        <v/>
      </c>
      <c r="Q122" s="321">
        <f>IF(COUNTIFS(D122,"*OUTSTANDING*"),"OUTSTANDING",MAX(0,N(D122)-N(I122)))</f>
        <v/>
      </c>
      <c r="R122" s="321">
        <f>IF(COUNTIFS(D122:E122,"*OUTSTANDING*"),"OUTSTANDING",IF(N(D122)=0,0,E122*Q122/D122))</f>
        <v/>
      </c>
      <c r="S122" s="180" t="n"/>
      <c r="T122" s="180" t="n"/>
      <c r="U122" s="180" t="n"/>
    </row>
    <row r="123">
      <c r="A123" s="180" t="n"/>
      <c r="B123" s="180" t="n"/>
      <c r="C123" s="181" t="n"/>
      <c r="D123" s="259" t="n"/>
      <c r="E123" s="259" t="n"/>
      <c r="F123" s="180" t="n"/>
      <c r="G123" s="180" t="n"/>
      <c r="H123" s="181" t="n"/>
      <c r="I123" s="259" t="n"/>
      <c r="J123" s="259" t="n"/>
      <c r="K123" s="180" t="n"/>
      <c r="L123" s="143">
        <f>IF(COUNTIFS(D123:E123,"*OUTSTANDING*"),"",IF(J123=0,0,J123-E123*IF(D123=0,0,I123/D123)))</f>
        <v/>
      </c>
      <c r="M123" s="322">
        <f>IF(N(I123)=0,"",IF(COUNT(C123,H123)&lt;2,"?",IF(H123-C123&gt;365,"Y","N")))</f>
        <v/>
      </c>
      <c r="N123" s="143">
        <f>IF(OR(N(I123)=0,COUNT(C123,H123)&lt;2,COUNT(L123)=0),"",IF(M123="Y",MAX(L123,0),0))</f>
        <v/>
      </c>
      <c r="O123" s="143">
        <f>IF(OR(N(I123)=0,COUNT(C123,H123)&lt;2,COUNT(L123)=0),"",IF(M123="N",MAX(L123,0),0))</f>
        <v/>
      </c>
      <c r="P123" s="143">
        <f>IF(OR(N(I123)=0,COUNT(L123)=0),"",MIN(L123,0))</f>
        <v/>
      </c>
      <c r="Q123" s="321">
        <f>IF(COUNTIFS(D123,"*OUTSTANDING*"),"OUTSTANDING",MAX(0,N(D123)-N(I123)))</f>
        <v/>
      </c>
      <c r="R123" s="321">
        <f>IF(COUNTIFS(D123:E123,"*OUTSTANDING*"),"OUTSTANDING",IF(N(D123)=0,0,E123*Q123/D123))</f>
        <v/>
      </c>
      <c r="S123" s="180" t="n"/>
      <c r="T123" s="180" t="n"/>
      <c r="U123" s="180" t="n"/>
    </row>
    <row r="124">
      <c r="A124" s="180" t="n"/>
      <c r="B124" s="180" t="n"/>
      <c r="C124" s="181" t="n"/>
      <c r="D124" s="259" t="n"/>
      <c r="E124" s="259" t="n"/>
      <c r="F124" s="180" t="n"/>
      <c r="G124" s="180" t="n"/>
      <c r="H124" s="181" t="n"/>
      <c r="I124" s="259" t="n"/>
      <c r="J124" s="259" t="n"/>
      <c r="K124" s="180" t="n"/>
      <c r="L124" s="143">
        <f>IF(COUNTIFS(D124:E124,"*OUTSTANDING*"),"",IF(J124=0,0,J124-E124*IF(D124=0,0,I124/D124)))</f>
        <v/>
      </c>
      <c r="M124" s="322">
        <f>IF(N(I124)=0,"",IF(COUNT(C124,H124)&lt;2,"?",IF(H124-C124&gt;365,"Y","N")))</f>
        <v/>
      </c>
      <c r="N124" s="143">
        <f>IF(OR(N(I124)=0,COUNT(C124,H124)&lt;2,COUNT(L124)=0),"",IF(M124="Y",MAX(L124,0),0))</f>
        <v/>
      </c>
      <c r="O124" s="143">
        <f>IF(OR(N(I124)=0,COUNT(C124,H124)&lt;2,COUNT(L124)=0),"",IF(M124="N",MAX(L124,0),0))</f>
        <v/>
      </c>
      <c r="P124" s="143">
        <f>IF(OR(N(I124)=0,COUNT(L124)=0),"",MIN(L124,0))</f>
        <v/>
      </c>
      <c r="Q124" s="321">
        <f>IF(COUNTIFS(D124,"*OUTSTANDING*"),"OUTSTANDING",MAX(0,N(D124)-N(I124)))</f>
        <v/>
      </c>
      <c r="R124" s="321">
        <f>IF(COUNTIFS(D124:E124,"*OUTSTANDING*"),"OUTSTANDING",IF(N(D124)=0,0,E124*Q124/D124))</f>
        <v/>
      </c>
      <c r="S124" s="180" t="n"/>
      <c r="T124" s="180" t="n"/>
      <c r="U124" s="180" t="n"/>
    </row>
    <row r="125">
      <c r="A125" s="180" t="n"/>
      <c r="B125" s="180" t="n"/>
      <c r="C125" s="181" t="n"/>
      <c r="D125" s="259" t="n"/>
      <c r="E125" s="259" t="n"/>
      <c r="F125" s="180" t="n"/>
      <c r="G125" s="180" t="n"/>
      <c r="H125" s="181" t="n"/>
      <c r="I125" s="259" t="n"/>
      <c r="J125" s="259" t="n"/>
      <c r="K125" s="180" t="n"/>
      <c r="L125" s="143">
        <f>IF(COUNTIFS(D125:E125,"*OUTSTANDING*"),"",IF(J125=0,0,J125-E125*IF(D125=0,0,I125/D125)))</f>
        <v/>
      </c>
      <c r="M125" s="322">
        <f>IF(N(I125)=0,"",IF(COUNT(C125,H125)&lt;2,"?",IF(H125-C125&gt;365,"Y","N")))</f>
        <v/>
      </c>
      <c r="N125" s="143">
        <f>IF(OR(N(I125)=0,COUNT(C125,H125)&lt;2,COUNT(L125)=0),"",IF(M125="Y",MAX(L125,0),0))</f>
        <v/>
      </c>
      <c r="O125" s="143">
        <f>IF(OR(N(I125)=0,COUNT(C125,H125)&lt;2,COUNT(L125)=0),"",IF(M125="N",MAX(L125,0),0))</f>
        <v/>
      </c>
      <c r="P125" s="143">
        <f>IF(OR(N(I125)=0,COUNT(L125)=0),"",MIN(L125,0))</f>
        <v/>
      </c>
      <c r="Q125" s="321">
        <f>IF(COUNTIFS(D125,"*OUTSTANDING*"),"OUTSTANDING",MAX(0,N(D125)-N(I125)))</f>
        <v/>
      </c>
      <c r="R125" s="321">
        <f>IF(COUNTIFS(D125:E125,"*OUTSTANDING*"),"OUTSTANDING",IF(N(D125)=0,0,E125*Q125/D125))</f>
        <v/>
      </c>
      <c r="S125" s="180" t="n"/>
      <c r="T125" s="180" t="n"/>
      <c r="U125" s="180" t="n"/>
    </row>
    <row r="126">
      <c r="A126" s="180" t="n"/>
      <c r="B126" s="180" t="n"/>
      <c r="C126" s="181" t="n"/>
      <c r="D126" s="259" t="n"/>
      <c r="E126" s="259" t="n"/>
      <c r="F126" s="180" t="n"/>
      <c r="G126" s="180" t="n"/>
      <c r="H126" s="181" t="n"/>
      <c r="I126" s="259" t="n"/>
      <c r="J126" s="259" t="n"/>
      <c r="K126" s="180" t="n"/>
      <c r="L126" s="143">
        <f>IF(COUNTIFS(D126:E126,"*OUTSTANDING*"),"",IF(J126=0,0,J126-E126*IF(D126=0,0,I126/D126)))</f>
        <v/>
      </c>
      <c r="M126" s="322">
        <f>IF(N(I126)=0,"",IF(COUNT(C126,H126)&lt;2,"?",IF(H126-C126&gt;365,"Y","N")))</f>
        <v/>
      </c>
      <c r="N126" s="143">
        <f>IF(OR(N(I126)=0,COUNT(C126,H126)&lt;2,COUNT(L126)=0),"",IF(M126="Y",MAX(L126,0),0))</f>
        <v/>
      </c>
      <c r="O126" s="143">
        <f>IF(OR(N(I126)=0,COUNT(C126,H126)&lt;2,COUNT(L126)=0),"",IF(M126="N",MAX(L126,0),0))</f>
        <v/>
      </c>
      <c r="P126" s="143">
        <f>IF(OR(N(I126)=0,COUNT(L126)=0),"",MIN(L126,0))</f>
        <v/>
      </c>
      <c r="Q126" s="321">
        <f>IF(COUNTIFS(D126,"*OUTSTANDING*"),"OUTSTANDING",MAX(0,N(D126)-N(I126)))</f>
        <v/>
      </c>
      <c r="R126" s="321">
        <f>IF(COUNTIFS(D126:E126,"*OUTSTANDING*"),"OUTSTANDING",IF(N(D126)=0,0,E126*Q126/D126))</f>
        <v/>
      </c>
      <c r="S126" s="180" t="n"/>
      <c r="T126" s="180" t="n"/>
      <c r="U126" s="180" t="n"/>
    </row>
    <row r="127">
      <c r="A127" s="180" t="n"/>
      <c r="B127" s="180" t="n"/>
      <c r="C127" s="181" t="n"/>
      <c r="D127" s="259" t="n"/>
      <c r="E127" s="259" t="n"/>
      <c r="F127" s="180" t="n"/>
      <c r="G127" s="180" t="n"/>
      <c r="H127" s="181" t="n"/>
      <c r="I127" s="259" t="n"/>
      <c r="J127" s="259" t="n"/>
      <c r="K127" s="180" t="n"/>
      <c r="L127" s="143">
        <f>IF(COUNTIFS(D127:E127,"*OUTSTANDING*"),"",IF(J127=0,0,J127-E127*IF(D127=0,0,I127/D127)))</f>
        <v/>
      </c>
      <c r="M127" s="322">
        <f>IF(N(I127)=0,"",IF(COUNT(C127,H127)&lt;2,"?",IF(H127-C127&gt;365,"Y","N")))</f>
        <v/>
      </c>
      <c r="N127" s="143">
        <f>IF(OR(N(I127)=0,COUNT(C127,H127)&lt;2,COUNT(L127)=0),"",IF(M127="Y",MAX(L127,0),0))</f>
        <v/>
      </c>
      <c r="O127" s="143">
        <f>IF(OR(N(I127)=0,COUNT(C127,H127)&lt;2,COUNT(L127)=0),"",IF(M127="N",MAX(L127,0),0))</f>
        <v/>
      </c>
      <c r="P127" s="143">
        <f>IF(OR(N(I127)=0,COUNT(L127)=0),"",MIN(L127,0))</f>
        <v/>
      </c>
      <c r="Q127" s="321">
        <f>IF(COUNTIFS(D127,"*OUTSTANDING*"),"OUTSTANDING",MAX(0,N(D127)-N(I127)))</f>
        <v/>
      </c>
      <c r="R127" s="321">
        <f>IF(COUNTIFS(D127:E127,"*OUTSTANDING*"),"OUTSTANDING",IF(N(D127)=0,0,E127*Q127/D127))</f>
        <v/>
      </c>
      <c r="S127" s="180" t="n"/>
      <c r="T127" s="180" t="n"/>
      <c r="U127" s="180" t="n"/>
    </row>
    <row r="128">
      <c r="A128" s="180" t="n"/>
      <c r="B128" s="180" t="n"/>
      <c r="C128" s="181" t="n"/>
      <c r="D128" s="259" t="n"/>
      <c r="E128" s="259" t="n"/>
      <c r="F128" s="180" t="n"/>
      <c r="G128" s="180" t="n"/>
      <c r="H128" s="181" t="n"/>
      <c r="I128" s="259" t="n"/>
      <c r="J128" s="259" t="n"/>
      <c r="K128" s="180" t="n"/>
      <c r="L128" s="143">
        <f>IF(COUNTIFS(D128:E128,"*OUTSTANDING*"),"",IF(J128=0,0,J128-E128*IF(D128=0,0,I128/D128)))</f>
        <v/>
      </c>
      <c r="M128" s="322">
        <f>IF(N(I128)=0,"",IF(COUNT(C128,H128)&lt;2,"?",IF(H128-C128&gt;365,"Y","N")))</f>
        <v/>
      </c>
      <c r="N128" s="143">
        <f>IF(OR(N(I128)=0,COUNT(C128,H128)&lt;2,COUNT(L128)=0),"",IF(M128="Y",MAX(L128,0),0))</f>
        <v/>
      </c>
      <c r="O128" s="143">
        <f>IF(OR(N(I128)=0,COUNT(C128,H128)&lt;2,COUNT(L128)=0),"",IF(M128="N",MAX(L128,0),0))</f>
        <v/>
      </c>
      <c r="P128" s="143">
        <f>IF(OR(N(I128)=0,COUNT(L128)=0),"",MIN(L128,0))</f>
        <v/>
      </c>
      <c r="Q128" s="321">
        <f>IF(COUNTIFS(D128,"*OUTSTANDING*"),"OUTSTANDING",MAX(0,N(D128)-N(I128)))</f>
        <v/>
      </c>
      <c r="R128" s="321">
        <f>IF(COUNTIFS(D128:E128,"*OUTSTANDING*"),"OUTSTANDING",IF(N(D128)=0,0,E128*Q128/D128))</f>
        <v/>
      </c>
      <c r="S128" s="180" t="n"/>
      <c r="T128" s="180" t="n"/>
      <c r="U128" s="180" t="n"/>
    </row>
    <row r="129">
      <c r="A129" s="180" t="n"/>
      <c r="B129" s="180" t="n"/>
      <c r="C129" s="181" t="n"/>
      <c r="D129" s="259" t="n"/>
      <c r="E129" s="259" t="n"/>
      <c r="F129" s="180" t="n"/>
      <c r="G129" s="180" t="n"/>
      <c r="H129" s="181" t="n"/>
      <c r="I129" s="259" t="n"/>
      <c r="J129" s="259" t="n"/>
      <c r="K129" s="180" t="n"/>
      <c r="L129" s="143">
        <f>IF(COUNTIFS(D129:E129,"*OUTSTANDING*"),"",IF(J129=0,0,J129-E129*IF(D129=0,0,I129/D129)))</f>
        <v/>
      </c>
      <c r="M129" s="322">
        <f>IF(N(I129)=0,"",IF(COUNT(C129,H129)&lt;2,"?",IF(H129-C129&gt;365,"Y","N")))</f>
        <v/>
      </c>
      <c r="N129" s="143">
        <f>IF(OR(N(I129)=0,COUNT(C129,H129)&lt;2,COUNT(L129)=0),"",IF(M129="Y",MAX(L129,0),0))</f>
        <v/>
      </c>
      <c r="O129" s="143">
        <f>IF(OR(N(I129)=0,COUNT(C129,H129)&lt;2,COUNT(L129)=0),"",IF(M129="N",MAX(L129,0),0))</f>
        <v/>
      </c>
      <c r="P129" s="143">
        <f>IF(OR(N(I129)=0,COUNT(L129)=0),"",MIN(L129,0))</f>
        <v/>
      </c>
      <c r="Q129" s="321">
        <f>IF(COUNTIFS(D129,"*OUTSTANDING*"),"OUTSTANDING",MAX(0,N(D129)-N(I129)))</f>
        <v/>
      </c>
      <c r="R129" s="321">
        <f>IF(COUNTIFS(D129:E129,"*OUTSTANDING*"),"OUTSTANDING",IF(N(D129)=0,0,E129*Q129/D129))</f>
        <v/>
      </c>
      <c r="S129" s="180" t="n"/>
      <c r="T129" s="180" t="n"/>
      <c r="U129" s="180" t="n"/>
    </row>
    <row r="130">
      <c r="A130" s="180" t="n"/>
      <c r="B130" s="180" t="n"/>
      <c r="C130" s="181" t="n"/>
      <c r="D130" s="259" t="n"/>
      <c r="E130" s="259" t="n"/>
      <c r="F130" s="180" t="n"/>
      <c r="G130" s="180" t="n"/>
      <c r="H130" s="181" t="n"/>
      <c r="I130" s="259" t="n"/>
      <c r="J130" s="259" t="n"/>
      <c r="K130" s="180" t="n"/>
      <c r="L130" s="143">
        <f>IF(COUNTIFS(D130:E130,"*OUTSTANDING*"),"",IF(J130=0,0,J130-E130*IF(D130=0,0,I130/D130)))</f>
        <v/>
      </c>
      <c r="M130" s="322">
        <f>IF(N(I130)=0,"",IF(COUNT(C130,H130)&lt;2,"?",IF(H130-C130&gt;365,"Y","N")))</f>
        <v/>
      </c>
      <c r="N130" s="143">
        <f>IF(OR(N(I130)=0,COUNT(C130,H130)&lt;2,COUNT(L130)=0),"",IF(M130="Y",MAX(L130,0),0))</f>
        <v/>
      </c>
      <c r="O130" s="143">
        <f>IF(OR(N(I130)=0,COUNT(C130,H130)&lt;2,COUNT(L130)=0),"",IF(M130="N",MAX(L130,0),0))</f>
        <v/>
      </c>
      <c r="P130" s="143">
        <f>IF(OR(N(I130)=0,COUNT(L130)=0),"",MIN(L130,0))</f>
        <v/>
      </c>
      <c r="Q130" s="321">
        <f>IF(COUNTIFS(D130,"*OUTSTANDING*"),"OUTSTANDING",MAX(0,N(D130)-N(I130)))</f>
        <v/>
      </c>
      <c r="R130" s="321">
        <f>IF(COUNTIFS(D130:E130,"*OUTSTANDING*"),"OUTSTANDING",IF(N(D130)=0,0,E130*Q130/D130))</f>
        <v/>
      </c>
      <c r="S130" s="180" t="n"/>
      <c r="T130" s="180" t="n"/>
      <c r="U130" s="180" t="n"/>
    </row>
    <row r="131">
      <c r="A131" s="180" t="n"/>
      <c r="B131" s="180" t="n"/>
      <c r="C131" s="181" t="n"/>
      <c r="D131" s="259" t="n"/>
      <c r="E131" s="259" t="n"/>
      <c r="F131" s="180" t="n"/>
      <c r="G131" s="180" t="n"/>
      <c r="H131" s="181" t="n"/>
      <c r="I131" s="259" t="n"/>
      <c r="J131" s="259" t="n"/>
      <c r="K131" s="180" t="n"/>
      <c r="L131" s="143">
        <f>IF(COUNTIFS(D131:E131,"*OUTSTANDING*"),"",IF(J131=0,0,J131-E131*IF(D131=0,0,I131/D131)))</f>
        <v/>
      </c>
      <c r="M131" s="322">
        <f>IF(N(I131)=0,"",IF(COUNT(C131,H131)&lt;2,"?",IF(H131-C131&gt;365,"Y","N")))</f>
        <v/>
      </c>
      <c r="N131" s="143">
        <f>IF(OR(N(I131)=0,COUNT(C131,H131)&lt;2,COUNT(L131)=0),"",IF(M131="Y",MAX(L131,0),0))</f>
        <v/>
      </c>
      <c r="O131" s="143">
        <f>IF(OR(N(I131)=0,COUNT(C131,H131)&lt;2,COUNT(L131)=0),"",IF(M131="N",MAX(L131,0),0))</f>
        <v/>
      </c>
      <c r="P131" s="143">
        <f>IF(OR(N(I131)=0,COUNT(L131)=0),"",MIN(L131,0))</f>
        <v/>
      </c>
      <c r="Q131" s="321">
        <f>IF(COUNTIFS(D131,"*OUTSTANDING*"),"OUTSTANDING",MAX(0,N(D131)-N(I131)))</f>
        <v/>
      </c>
      <c r="R131" s="321">
        <f>IF(COUNTIFS(D131:E131,"*OUTSTANDING*"),"OUTSTANDING",IF(N(D131)=0,0,E131*Q131/D131))</f>
        <v/>
      </c>
      <c r="S131" s="180" t="n"/>
      <c r="T131" s="180" t="n"/>
      <c r="U131" s="180" t="n"/>
    </row>
    <row r="132">
      <c r="A132" s="180" t="n"/>
      <c r="B132" s="180" t="n"/>
      <c r="C132" s="181" t="n"/>
      <c r="D132" s="259" t="n"/>
      <c r="E132" s="259" t="n"/>
      <c r="F132" s="180" t="n"/>
      <c r="G132" s="180" t="n"/>
      <c r="H132" s="181" t="n"/>
      <c r="I132" s="259" t="n"/>
      <c r="J132" s="259" t="n"/>
      <c r="K132" s="180" t="n"/>
      <c r="L132" s="143">
        <f>IF(COUNTIFS(D132:E132,"*OUTSTANDING*"),"",IF(J132=0,0,J132-E132*IF(D132=0,0,I132/D132)))</f>
        <v/>
      </c>
      <c r="M132" s="322">
        <f>IF(N(I132)=0,"",IF(COUNT(C132,H132)&lt;2,"?",IF(H132-C132&gt;365,"Y","N")))</f>
        <v/>
      </c>
      <c r="N132" s="143">
        <f>IF(OR(N(I132)=0,COUNT(C132,H132)&lt;2,COUNT(L132)=0),"",IF(M132="Y",MAX(L132,0),0))</f>
        <v/>
      </c>
      <c r="O132" s="143">
        <f>IF(OR(N(I132)=0,COUNT(C132,H132)&lt;2,COUNT(L132)=0),"",IF(M132="N",MAX(L132,0),0))</f>
        <v/>
      </c>
      <c r="P132" s="143">
        <f>IF(OR(N(I132)=0,COUNT(L132)=0),"",MIN(L132,0))</f>
        <v/>
      </c>
      <c r="Q132" s="321">
        <f>IF(COUNTIFS(D132,"*OUTSTANDING*"),"OUTSTANDING",MAX(0,N(D132)-N(I132)))</f>
        <v/>
      </c>
      <c r="R132" s="321">
        <f>IF(COUNTIFS(D132:E132,"*OUTSTANDING*"),"OUTSTANDING",IF(N(D132)=0,0,E132*Q132/D132))</f>
        <v/>
      </c>
      <c r="S132" s="180" t="n"/>
      <c r="T132" s="180" t="n"/>
      <c r="U132" s="180" t="n"/>
    </row>
    <row r="133">
      <c r="A133" s="180" t="n"/>
      <c r="B133" s="180" t="n"/>
      <c r="C133" s="181" t="n"/>
      <c r="D133" s="259" t="n"/>
      <c r="E133" s="259" t="n"/>
      <c r="F133" s="180" t="n"/>
      <c r="G133" s="180" t="n"/>
      <c r="H133" s="181" t="n"/>
      <c r="I133" s="259" t="n"/>
      <c r="J133" s="259" t="n"/>
      <c r="K133" s="180" t="n"/>
      <c r="L133" s="143">
        <f>IF(COUNTIFS(D133:E133,"*OUTSTANDING*"),"",IF(J133=0,0,J133-E133*IF(D133=0,0,I133/D133)))</f>
        <v/>
      </c>
      <c r="M133" s="322">
        <f>IF(N(I133)=0,"",IF(COUNT(C133,H133)&lt;2,"?",IF(H133-C133&gt;365,"Y","N")))</f>
        <v/>
      </c>
      <c r="N133" s="143">
        <f>IF(OR(N(I133)=0,COUNT(C133,H133)&lt;2,COUNT(L133)=0),"",IF(M133="Y",MAX(L133,0),0))</f>
        <v/>
      </c>
      <c r="O133" s="143">
        <f>IF(OR(N(I133)=0,COUNT(C133,H133)&lt;2,COUNT(L133)=0),"",IF(M133="N",MAX(L133,0),0))</f>
        <v/>
      </c>
      <c r="P133" s="143">
        <f>IF(OR(N(I133)=0,COUNT(L133)=0),"",MIN(L133,0))</f>
        <v/>
      </c>
      <c r="Q133" s="321">
        <f>IF(COUNTIFS(D133,"*OUTSTANDING*"),"OUTSTANDING",MAX(0,N(D133)-N(I133)))</f>
        <v/>
      </c>
      <c r="R133" s="321">
        <f>IF(COUNTIFS(D133:E133,"*OUTSTANDING*"),"OUTSTANDING",IF(N(D133)=0,0,E133*Q133/D133))</f>
        <v/>
      </c>
      <c r="S133" s="180" t="n"/>
      <c r="T133" s="180" t="n"/>
      <c r="U133" s="180" t="n"/>
    </row>
    <row r="134">
      <c r="A134" s="180" t="n"/>
      <c r="B134" s="180" t="n"/>
      <c r="C134" s="181" t="n"/>
      <c r="D134" s="259" t="n"/>
      <c r="E134" s="259" t="n"/>
      <c r="F134" s="180" t="n"/>
      <c r="G134" s="180" t="n"/>
      <c r="H134" s="181" t="n"/>
      <c r="I134" s="259" t="n"/>
      <c r="J134" s="259" t="n"/>
      <c r="K134" s="180" t="n"/>
      <c r="L134" s="143">
        <f>IF(COUNTIFS(D134:E134,"*OUTSTANDING*"),"",IF(J134=0,0,J134-E134*IF(D134=0,0,I134/D134)))</f>
        <v/>
      </c>
      <c r="M134" s="322">
        <f>IF(N(I134)=0,"",IF(COUNT(C134,H134)&lt;2,"?",IF(H134-C134&gt;365,"Y","N")))</f>
        <v/>
      </c>
      <c r="N134" s="143">
        <f>IF(OR(N(I134)=0,COUNT(C134,H134)&lt;2,COUNT(L134)=0),"",IF(M134="Y",MAX(L134,0),0))</f>
        <v/>
      </c>
      <c r="O134" s="143">
        <f>IF(OR(N(I134)=0,COUNT(C134,H134)&lt;2,COUNT(L134)=0),"",IF(M134="N",MAX(L134,0),0))</f>
        <v/>
      </c>
      <c r="P134" s="143">
        <f>IF(OR(N(I134)=0,COUNT(L134)=0),"",MIN(L134,0))</f>
        <v/>
      </c>
      <c r="Q134" s="321">
        <f>IF(COUNTIFS(D134,"*OUTSTANDING*"),"OUTSTANDING",MAX(0,N(D134)-N(I134)))</f>
        <v/>
      </c>
      <c r="R134" s="321">
        <f>IF(COUNTIFS(D134:E134,"*OUTSTANDING*"),"OUTSTANDING",IF(N(D134)=0,0,E134*Q134/D134))</f>
        <v/>
      </c>
      <c r="S134" s="180" t="n"/>
      <c r="T134" s="180" t="n"/>
      <c r="U134" s="180" t="n"/>
    </row>
    <row r="135">
      <c r="A135" s="180" t="n"/>
      <c r="B135" s="180" t="n"/>
      <c r="C135" s="181" t="n"/>
      <c r="D135" s="259" t="n"/>
      <c r="E135" s="259" t="n"/>
      <c r="F135" s="180" t="n"/>
      <c r="G135" s="180" t="n"/>
      <c r="H135" s="181" t="n"/>
      <c r="I135" s="259" t="n"/>
      <c r="J135" s="259" t="n"/>
      <c r="K135" s="180" t="n"/>
      <c r="L135" s="143">
        <f>IF(COUNTIFS(D135:E135,"*OUTSTANDING*"),"",IF(J135=0,0,J135-E135*IF(D135=0,0,I135/D135)))</f>
        <v/>
      </c>
      <c r="M135" s="322">
        <f>IF(N(I135)=0,"",IF(COUNT(C135,H135)&lt;2,"?",IF(H135-C135&gt;365,"Y","N")))</f>
        <v/>
      </c>
      <c r="N135" s="143">
        <f>IF(OR(N(I135)=0,COUNT(C135,H135)&lt;2,COUNT(L135)=0),"",IF(M135="Y",MAX(L135,0),0))</f>
        <v/>
      </c>
      <c r="O135" s="143">
        <f>IF(OR(N(I135)=0,COUNT(C135,H135)&lt;2,COUNT(L135)=0),"",IF(M135="N",MAX(L135,0),0))</f>
        <v/>
      </c>
      <c r="P135" s="143">
        <f>IF(OR(N(I135)=0,COUNT(L135)=0),"",MIN(L135,0))</f>
        <v/>
      </c>
      <c r="Q135" s="321">
        <f>IF(COUNTIFS(D135,"*OUTSTANDING*"),"OUTSTANDING",MAX(0,N(D135)-N(I135)))</f>
        <v/>
      </c>
      <c r="R135" s="321">
        <f>IF(COUNTIFS(D135:E135,"*OUTSTANDING*"),"OUTSTANDING",IF(N(D135)=0,0,E135*Q135/D135))</f>
        <v/>
      </c>
      <c r="S135" s="180" t="n"/>
      <c r="T135" s="180" t="n"/>
      <c r="U135" s="180" t="n"/>
    </row>
    <row r="136">
      <c r="A136" s="180" t="n"/>
      <c r="B136" s="180" t="n"/>
      <c r="C136" s="181" t="n"/>
      <c r="D136" s="259" t="n"/>
      <c r="E136" s="259" t="n"/>
      <c r="F136" s="180" t="n"/>
      <c r="G136" s="180" t="n"/>
      <c r="H136" s="181" t="n"/>
      <c r="I136" s="259" t="n"/>
      <c r="J136" s="259" t="n"/>
      <c r="K136" s="180" t="n"/>
      <c r="L136" s="143">
        <f>IF(COUNTIFS(D136:E136,"*OUTSTANDING*"),"",IF(J136=0,0,J136-E136*IF(D136=0,0,I136/D136)))</f>
        <v/>
      </c>
      <c r="M136" s="322">
        <f>IF(N(I136)=0,"",IF(COUNT(C136,H136)&lt;2,"?",IF(H136-C136&gt;365,"Y","N")))</f>
        <v/>
      </c>
      <c r="N136" s="143">
        <f>IF(OR(N(I136)=0,COUNT(C136,H136)&lt;2,COUNT(L136)=0),"",IF(M136="Y",MAX(L136,0),0))</f>
        <v/>
      </c>
      <c r="O136" s="143">
        <f>IF(OR(N(I136)=0,COUNT(C136,H136)&lt;2,COUNT(L136)=0),"",IF(M136="N",MAX(L136,0),0))</f>
        <v/>
      </c>
      <c r="P136" s="143">
        <f>IF(OR(N(I136)=0,COUNT(L136)=0),"",MIN(L136,0))</f>
        <v/>
      </c>
      <c r="Q136" s="321">
        <f>IF(COUNTIFS(D136,"*OUTSTANDING*"),"OUTSTANDING",MAX(0,N(D136)-N(I136)))</f>
        <v/>
      </c>
      <c r="R136" s="321">
        <f>IF(COUNTIFS(D136:E136,"*OUTSTANDING*"),"OUTSTANDING",IF(N(D136)=0,0,E136*Q136/D136))</f>
        <v/>
      </c>
      <c r="S136" s="180" t="n"/>
      <c r="T136" s="180" t="n"/>
      <c r="U136" s="180" t="n"/>
    </row>
    <row r="137">
      <c r="A137" s="180" t="n"/>
      <c r="B137" s="180" t="n"/>
      <c r="C137" s="181" t="n"/>
      <c r="D137" s="259" t="n"/>
      <c r="E137" s="259" t="n"/>
      <c r="F137" s="180" t="n"/>
      <c r="G137" s="180" t="n"/>
      <c r="H137" s="181" t="n"/>
      <c r="I137" s="259" t="n"/>
      <c r="J137" s="259" t="n"/>
      <c r="K137" s="180" t="n"/>
      <c r="L137" s="143">
        <f>IF(COUNTIFS(D137:E137,"*OUTSTANDING*"),"",IF(J137=0,0,J137-E137*IF(D137=0,0,I137/D137)))</f>
        <v/>
      </c>
      <c r="M137" s="322">
        <f>IF(N(I137)=0,"",IF(COUNT(C137,H137)&lt;2,"?",IF(H137-C137&gt;365,"Y","N")))</f>
        <v/>
      </c>
      <c r="N137" s="143">
        <f>IF(OR(N(I137)=0,COUNT(C137,H137)&lt;2,COUNT(L137)=0),"",IF(M137="Y",MAX(L137,0),0))</f>
        <v/>
      </c>
      <c r="O137" s="143">
        <f>IF(OR(N(I137)=0,COUNT(C137,H137)&lt;2,COUNT(L137)=0),"",IF(M137="N",MAX(L137,0),0))</f>
        <v/>
      </c>
      <c r="P137" s="143">
        <f>IF(OR(N(I137)=0,COUNT(L137)=0),"",MIN(L137,0))</f>
        <v/>
      </c>
      <c r="Q137" s="321">
        <f>IF(COUNTIFS(D137,"*OUTSTANDING*"),"OUTSTANDING",MAX(0,N(D137)-N(I137)))</f>
        <v/>
      </c>
      <c r="R137" s="321">
        <f>IF(COUNTIFS(D137:E137,"*OUTSTANDING*"),"OUTSTANDING",IF(N(D137)=0,0,E137*Q137/D137))</f>
        <v/>
      </c>
      <c r="S137" s="180" t="n"/>
      <c r="T137" s="180" t="n"/>
      <c r="U137" s="180" t="n"/>
    </row>
    <row r="138">
      <c r="A138" s="180" t="n"/>
      <c r="B138" s="180" t="n"/>
      <c r="C138" s="181" t="n"/>
      <c r="D138" s="259" t="n"/>
      <c r="E138" s="259" t="n"/>
      <c r="F138" s="180" t="n"/>
      <c r="G138" s="180" t="n"/>
      <c r="H138" s="181" t="n"/>
      <c r="I138" s="259" t="n"/>
      <c r="J138" s="259" t="n"/>
      <c r="K138" s="180" t="n"/>
      <c r="L138" s="143">
        <f>IF(COUNTIFS(D138:E138,"*OUTSTANDING*"),"",IF(J138=0,0,J138-E138*IF(D138=0,0,I138/D138)))</f>
        <v/>
      </c>
      <c r="M138" s="322">
        <f>IF(N(I138)=0,"",IF(COUNT(C138,H138)&lt;2,"?",IF(H138-C138&gt;365,"Y","N")))</f>
        <v/>
      </c>
      <c r="N138" s="143">
        <f>IF(OR(N(I138)=0,COUNT(C138,H138)&lt;2,COUNT(L138)=0),"",IF(M138="Y",MAX(L138,0),0))</f>
        <v/>
      </c>
      <c r="O138" s="143">
        <f>IF(OR(N(I138)=0,COUNT(C138,H138)&lt;2,COUNT(L138)=0),"",IF(M138="N",MAX(L138,0),0))</f>
        <v/>
      </c>
      <c r="P138" s="143">
        <f>IF(OR(N(I138)=0,COUNT(L138)=0),"",MIN(L138,0))</f>
        <v/>
      </c>
      <c r="Q138" s="321">
        <f>IF(COUNTIFS(D138,"*OUTSTANDING*"),"OUTSTANDING",MAX(0,N(D138)-N(I138)))</f>
        <v/>
      </c>
      <c r="R138" s="321">
        <f>IF(COUNTIFS(D138:E138,"*OUTSTANDING*"),"OUTSTANDING",IF(N(D138)=0,0,E138*Q138/D138))</f>
        <v/>
      </c>
      <c r="S138" s="180" t="n"/>
      <c r="T138" s="180" t="n"/>
      <c r="U138" s="180" t="n"/>
    </row>
    <row r="139">
      <c r="A139" s="180" t="n"/>
      <c r="B139" s="180" t="n"/>
      <c r="C139" s="181" t="n"/>
      <c r="D139" s="259" t="n"/>
      <c r="E139" s="259" t="n"/>
      <c r="F139" s="180" t="n"/>
      <c r="G139" s="180" t="n"/>
      <c r="H139" s="181" t="n"/>
      <c r="I139" s="259" t="n"/>
      <c r="J139" s="259" t="n"/>
      <c r="K139" s="180" t="n"/>
      <c r="L139" s="143">
        <f>IF(COUNTIFS(D139:E139,"*OUTSTANDING*"),"",IF(J139=0,0,J139-E139*IF(D139=0,0,I139/D139)))</f>
        <v/>
      </c>
      <c r="M139" s="322">
        <f>IF(N(I139)=0,"",IF(COUNT(C139,H139)&lt;2,"?",IF(H139-C139&gt;365,"Y","N")))</f>
        <v/>
      </c>
      <c r="N139" s="143">
        <f>IF(OR(N(I139)=0,COUNT(C139,H139)&lt;2,COUNT(L139)=0),"",IF(M139="Y",MAX(L139,0),0))</f>
        <v/>
      </c>
      <c r="O139" s="143">
        <f>IF(OR(N(I139)=0,COUNT(C139,H139)&lt;2,COUNT(L139)=0),"",IF(M139="N",MAX(L139,0),0))</f>
        <v/>
      </c>
      <c r="P139" s="143">
        <f>IF(OR(N(I139)=0,COUNT(L139)=0),"",MIN(L139,0))</f>
        <v/>
      </c>
      <c r="Q139" s="321">
        <f>IF(COUNTIFS(D139,"*OUTSTANDING*"),"OUTSTANDING",MAX(0,N(D139)-N(I139)))</f>
        <v/>
      </c>
      <c r="R139" s="321">
        <f>IF(COUNTIFS(D139:E139,"*OUTSTANDING*"),"OUTSTANDING",IF(N(D139)=0,0,E139*Q139/D139))</f>
        <v/>
      </c>
      <c r="S139" s="180" t="n"/>
      <c r="T139" s="180" t="n"/>
      <c r="U139" s="180" t="n"/>
    </row>
    <row r="140">
      <c r="A140" s="180" t="n"/>
      <c r="B140" s="180" t="n"/>
      <c r="C140" s="181" t="n"/>
      <c r="D140" s="259" t="n"/>
      <c r="E140" s="259" t="n"/>
      <c r="F140" s="180" t="n"/>
      <c r="G140" s="180" t="n"/>
      <c r="H140" s="181" t="n"/>
      <c r="I140" s="259" t="n"/>
      <c r="J140" s="259" t="n"/>
      <c r="K140" s="180" t="n"/>
      <c r="L140" s="143">
        <f>IF(COUNTIFS(D140:E140,"*OUTSTANDING*"),"",IF(J140=0,0,J140-E140*IF(D140=0,0,I140/D140)))</f>
        <v/>
      </c>
      <c r="M140" s="322">
        <f>IF(N(I140)=0,"",IF(COUNT(C140,H140)&lt;2,"?",IF(H140-C140&gt;365,"Y","N")))</f>
        <v/>
      </c>
      <c r="N140" s="143">
        <f>IF(OR(N(I140)=0,COUNT(C140,H140)&lt;2,COUNT(L140)=0),"",IF(M140="Y",MAX(L140,0),0))</f>
        <v/>
      </c>
      <c r="O140" s="143">
        <f>IF(OR(N(I140)=0,COUNT(C140,H140)&lt;2,COUNT(L140)=0),"",IF(M140="N",MAX(L140,0),0))</f>
        <v/>
      </c>
      <c r="P140" s="143">
        <f>IF(OR(N(I140)=0,COUNT(L140)=0),"",MIN(L140,0))</f>
        <v/>
      </c>
      <c r="Q140" s="321">
        <f>IF(COUNTIFS(D140,"*OUTSTANDING*"),"OUTSTANDING",MAX(0,N(D140)-N(I140)))</f>
        <v/>
      </c>
      <c r="R140" s="321">
        <f>IF(COUNTIFS(D140:E140,"*OUTSTANDING*"),"OUTSTANDING",IF(N(D140)=0,0,E140*Q140/D140))</f>
        <v/>
      </c>
      <c r="S140" s="180" t="n"/>
      <c r="T140" s="180" t="n"/>
      <c r="U140" s="180" t="n"/>
    </row>
    <row r="141">
      <c r="A141" s="180" t="n"/>
      <c r="B141" s="180" t="n"/>
      <c r="C141" s="181" t="n"/>
      <c r="D141" s="259" t="n"/>
      <c r="E141" s="259" t="n"/>
      <c r="F141" s="180" t="n"/>
      <c r="G141" s="180" t="n"/>
      <c r="H141" s="181" t="n"/>
      <c r="I141" s="259" t="n"/>
      <c r="J141" s="259" t="n"/>
      <c r="K141" s="180" t="n"/>
      <c r="L141" s="143">
        <f>IF(COUNTIFS(D141:E141,"*OUTSTANDING*"),"",IF(J141=0,0,J141-E141*IF(D141=0,0,I141/D141)))</f>
        <v/>
      </c>
      <c r="M141" s="322">
        <f>IF(N(I141)=0,"",IF(COUNT(C141,H141)&lt;2,"?",IF(H141-C141&gt;365,"Y","N")))</f>
        <v/>
      </c>
      <c r="N141" s="143">
        <f>IF(OR(N(I141)=0,COUNT(C141,H141)&lt;2,COUNT(L141)=0),"",IF(M141="Y",MAX(L141,0),0))</f>
        <v/>
      </c>
      <c r="O141" s="143">
        <f>IF(OR(N(I141)=0,COUNT(C141,H141)&lt;2,COUNT(L141)=0),"",IF(M141="N",MAX(L141,0),0))</f>
        <v/>
      </c>
      <c r="P141" s="143">
        <f>IF(OR(N(I141)=0,COUNT(L141)=0),"",MIN(L141,0))</f>
        <v/>
      </c>
      <c r="Q141" s="321">
        <f>IF(COUNTIFS(D141,"*OUTSTANDING*"),"OUTSTANDING",MAX(0,N(D141)-N(I141)))</f>
        <v/>
      </c>
      <c r="R141" s="321">
        <f>IF(COUNTIFS(D141:E141,"*OUTSTANDING*"),"OUTSTANDING",IF(N(D141)=0,0,E141*Q141/D141))</f>
        <v/>
      </c>
      <c r="S141" s="180" t="n"/>
      <c r="T141" s="180" t="n"/>
      <c r="U141" s="180" t="n"/>
    </row>
    <row r="142">
      <c r="A142" s="180" t="n"/>
      <c r="B142" s="180" t="n"/>
      <c r="C142" s="181" t="n"/>
      <c r="D142" s="259" t="n"/>
      <c r="E142" s="259" t="n"/>
      <c r="F142" s="180" t="n"/>
      <c r="G142" s="180" t="n"/>
      <c r="H142" s="181" t="n"/>
      <c r="I142" s="259" t="n"/>
      <c r="J142" s="259" t="n"/>
      <c r="K142" s="180" t="n"/>
      <c r="L142" s="143">
        <f>IF(COUNTIFS(D142:E142,"*OUTSTANDING*"),"",IF(J142=0,0,J142-E142*IF(D142=0,0,I142/D142)))</f>
        <v/>
      </c>
      <c r="M142" s="322">
        <f>IF(N(I142)=0,"",IF(COUNT(C142,H142)&lt;2,"?",IF(H142-C142&gt;365,"Y","N")))</f>
        <v/>
      </c>
      <c r="N142" s="143">
        <f>IF(OR(N(I142)=0,COUNT(C142,H142)&lt;2,COUNT(L142)=0),"",IF(M142="Y",MAX(L142,0),0))</f>
        <v/>
      </c>
      <c r="O142" s="143">
        <f>IF(OR(N(I142)=0,COUNT(C142,H142)&lt;2,COUNT(L142)=0),"",IF(M142="N",MAX(L142,0),0))</f>
        <v/>
      </c>
      <c r="P142" s="143">
        <f>IF(OR(N(I142)=0,COUNT(L142)=0),"",MIN(L142,0))</f>
        <v/>
      </c>
      <c r="Q142" s="321">
        <f>IF(COUNTIFS(D142,"*OUTSTANDING*"),"OUTSTANDING",MAX(0,N(D142)-N(I142)))</f>
        <v/>
      </c>
      <c r="R142" s="321">
        <f>IF(COUNTIFS(D142:E142,"*OUTSTANDING*"),"OUTSTANDING",IF(N(D142)=0,0,E142*Q142/D142))</f>
        <v/>
      </c>
      <c r="S142" s="180" t="n"/>
      <c r="T142" s="180" t="n"/>
      <c r="U142" s="180" t="n"/>
    </row>
    <row r="143">
      <c r="A143" s="180" t="n"/>
      <c r="B143" s="180" t="n"/>
      <c r="C143" s="181" t="n"/>
      <c r="D143" s="259" t="n"/>
      <c r="E143" s="259" t="n"/>
      <c r="F143" s="180" t="n"/>
      <c r="G143" s="180" t="n"/>
      <c r="H143" s="181" t="n"/>
      <c r="I143" s="259" t="n"/>
      <c r="J143" s="259" t="n"/>
      <c r="K143" s="180" t="n"/>
      <c r="L143" s="143">
        <f>IF(COUNTIFS(D143:E143,"*OUTSTANDING*"),"",IF(J143=0,0,J143-E143*IF(D143=0,0,I143/D143)))</f>
        <v/>
      </c>
      <c r="M143" s="322">
        <f>IF(N(I143)=0,"",IF(COUNT(C143,H143)&lt;2,"?",IF(H143-C143&gt;365,"Y","N")))</f>
        <v/>
      </c>
      <c r="N143" s="143">
        <f>IF(OR(N(I143)=0,COUNT(C143,H143)&lt;2,COUNT(L143)=0),"",IF(M143="Y",MAX(L143,0),0))</f>
        <v/>
      </c>
      <c r="O143" s="143">
        <f>IF(OR(N(I143)=0,COUNT(C143,H143)&lt;2,COUNT(L143)=0),"",IF(M143="N",MAX(L143,0),0))</f>
        <v/>
      </c>
      <c r="P143" s="143">
        <f>IF(OR(N(I143)=0,COUNT(L143)=0),"",MIN(L143,0))</f>
        <v/>
      </c>
      <c r="Q143" s="321">
        <f>IF(COUNTIFS(D143,"*OUTSTANDING*"),"OUTSTANDING",MAX(0,N(D143)-N(I143)))</f>
        <v/>
      </c>
      <c r="R143" s="321">
        <f>IF(COUNTIFS(D143:E143,"*OUTSTANDING*"),"OUTSTANDING",IF(N(D143)=0,0,E143*Q143/D143))</f>
        <v/>
      </c>
      <c r="S143" s="180" t="n"/>
      <c r="T143" s="180" t="n"/>
      <c r="U143" s="180" t="n"/>
    </row>
    <row r="144">
      <c r="A144" s="180" t="n"/>
      <c r="B144" s="180" t="n"/>
      <c r="C144" s="181" t="n"/>
      <c r="D144" s="259" t="n"/>
      <c r="E144" s="259" t="n"/>
      <c r="F144" s="180" t="n"/>
      <c r="G144" s="180" t="n"/>
      <c r="H144" s="181" t="n"/>
      <c r="I144" s="259" t="n"/>
      <c r="J144" s="259" t="n"/>
      <c r="K144" s="180" t="n"/>
      <c r="L144" s="143">
        <f>IF(COUNTIFS(D144:E144,"*OUTSTANDING*"),"",IF(J144=0,0,J144-E144*IF(D144=0,0,I144/D144)))</f>
        <v/>
      </c>
      <c r="M144" s="322">
        <f>IF(N(I144)=0,"",IF(COUNT(C144,H144)&lt;2,"?",IF(H144-C144&gt;365,"Y","N")))</f>
        <v/>
      </c>
      <c r="N144" s="143">
        <f>IF(OR(N(I144)=0,COUNT(C144,H144)&lt;2,COUNT(L144)=0),"",IF(M144="Y",MAX(L144,0),0))</f>
        <v/>
      </c>
      <c r="O144" s="143">
        <f>IF(OR(N(I144)=0,COUNT(C144,H144)&lt;2,COUNT(L144)=0),"",IF(M144="N",MAX(L144,0),0))</f>
        <v/>
      </c>
      <c r="P144" s="143">
        <f>IF(OR(N(I144)=0,COUNT(L144)=0),"",MIN(L144,0))</f>
        <v/>
      </c>
      <c r="Q144" s="321">
        <f>IF(COUNTIFS(D144,"*OUTSTANDING*"),"OUTSTANDING",MAX(0,N(D144)-N(I144)))</f>
        <v/>
      </c>
      <c r="R144" s="321">
        <f>IF(COUNTIFS(D144:E144,"*OUTSTANDING*"),"OUTSTANDING",IF(N(D144)=0,0,E144*Q144/D144))</f>
        <v/>
      </c>
      <c r="S144" s="180" t="n"/>
      <c r="T144" s="180" t="n"/>
      <c r="U144" s="180" t="n"/>
    </row>
    <row r="145">
      <c r="A145" s="180" t="n"/>
      <c r="B145" s="180" t="n"/>
      <c r="C145" s="181" t="n"/>
      <c r="D145" s="259" t="n"/>
      <c r="E145" s="259" t="n"/>
      <c r="F145" s="180" t="n"/>
      <c r="G145" s="180" t="n"/>
      <c r="H145" s="181" t="n"/>
      <c r="I145" s="259" t="n"/>
      <c r="J145" s="259" t="n"/>
      <c r="K145" s="180" t="n"/>
      <c r="L145" s="143">
        <f>IF(COUNTIFS(D145:E145,"*OUTSTANDING*"),"",IF(J145=0,0,J145-E145*IF(D145=0,0,I145/D145)))</f>
        <v/>
      </c>
      <c r="M145" s="322">
        <f>IF(N(I145)=0,"",IF(COUNT(C145,H145)&lt;2,"?",IF(H145-C145&gt;365,"Y","N")))</f>
        <v/>
      </c>
      <c r="N145" s="143">
        <f>IF(OR(N(I145)=0,COUNT(C145,H145)&lt;2,COUNT(L145)=0),"",IF(M145="Y",MAX(L145,0),0))</f>
        <v/>
      </c>
      <c r="O145" s="143">
        <f>IF(OR(N(I145)=0,COUNT(C145,H145)&lt;2,COUNT(L145)=0),"",IF(M145="N",MAX(L145,0),0))</f>
        <v/>
      </c>
      <c r="P145" s="143">
        <f>IF(OR(N(I145)=0,COUNT(L145)=0),"",MIN(L145,0))</f>
        <v/>
      </c>
      <c r="Q145" s="321">
        <f>IF(COUNTIFS(D145,"*OUTSTANDING*"),"OUTSTANDING",MAX(0,N(D145)-N(I145)))</f>
        <v/>
      </c>
      <c r="R145" s="321">
        <f>IF(COUNTIFS(D145:E145,"*OUTSTANDING*"),"OUTSTANDING",IF(N(D145)=0,0,E145*Q145/D145))</f>
        <v/>
      </c>
      <c r="S145" s="180" t="n"/>
      <c r="T145" s="180" t="n"/>
      <c r="U145" s="180" t="n"/>
    </row>
    <row r="146">
      <c r="A146" s="180" t="n"/>
      <c r="B146" s="180" t="n"/>
      <c r="C146" s="181" t="n"/>
      <c r="D146" s="259" t="n"/>
      <c r="E146" s="259" t="n"/>
      <c r="F146" s="180" t="n"/>
      <c r="G146" s="180" t="n"/>
      <c r="H146" s="181" t="n"/>
      <c r="I146" s="259" t="n"/>
      <c r="J146" s="259" t="n"/>
      <c r="K146" s="180" t="n"/>
      <c r="L146" s="143">
        <f>IF(COUNTIFS(D146:E146,"*OUTSTANDING*"),"",IF(J146=0,0,J146-E146*IF(D146=0,0,I146/D146)))</f>
        <v/>
      </c>
      <c r="M146" s="322">
        <f>IF(N(I146)=0,"",IF(COUNT(C146,H146)&lt;2,"?",IF(H146-C146&gt;365,"Y","N")))</f>
        <v/>
      </c>
      <c r="N146" s="143">
        <f>IF(OR(N(I146)=0,COUNT(C146,H146)&lt;2,COUNT(L146)=0),"",IF(M146="Y",MAX(L146,0),0))</f>
        <v/>
      </c>
      <c r="O146" s="143">
        <f>IF(OR(N(I146)=0,COUNT(C146,H146)&lt;2,COUNT(L146)=0),"",IF(M146="N",MAX(L146,0),0))</f>
        <v/>
      </c>
      <c r="P146" s="143">
        <f>IF(OR(N(I146)=0,COUNT(L146)=0),"",MIN(L146,0))</f>
        <v/>
      </c>
      <c r="Q146" s="321">
        <f>IF(COUNTIFS(D146,"*OUTSTANDING*"),"OUTSTANDING",MAX(0,N(D146)-N(I146)))</f>
        <v/>
      </c>
      <c r="R146" s="321">
        <f>IF(COUNTIFS(D146:E146,"*OUTSTANDING*"),"OUTSTANDING",IF(N(D146)=0,0,E146*Q146/D146))</f>
        <v/>
      </c>
      <c r="S146" s="180" t="n"/>
      <c r="T146" s="180" t="n"/>
      <c r="U146" s="180" t="n"/>
    </row>
    <row r="147">
      <c r="A147" s="180" t="n"/>
      <c r="B147" s="180" t="n"/>
      <c r="C147" s="181" t="n"/>
      <c r="D147" s="259" t="n"/>
      <c r="E147" s="259" t="n"/>
      <c r="F147" s="180" t="n"/>
      <c r="G147" s="180" t="n"/>
      <c r="H147" s="181" t="n"/>
      <c r="I147" s="259" t="n"/>
      <c r="J147" s="259" t="n"/>
      <c r="K147" s="180" t="n"/>
      <c r="L147" s="143">
        <f>IF(COUNTIFS(D147:E147,"*OUTSTANDING*"),"",IF(J147=0,0,J147-E147*IF(D147=0,0,I147/D147)))</f>
        <v/>
      </c>
      <c r="M147" s="322">
        <f>IF(N(I147)=0,"",IF(COUNT(C147,H147)&lt;2,"?",IF(H147-C147&gt;365,"Y","N")))</f>
        <v/>
      </c>
      <c r="N147" s="143">
        <f>IF(OR(N(I147)=0,COUNT(C147,H147)&lt;2,COUNT(L147)=0),"",IF(M147="Y",MAX(L147,0),0))</f>
        <v/>
      </c>
      <c r="O147" s="143">
        <f>IF(OR(N(I147)=0,COUNT(C147,H147)&lt;2,COUNT(L147)=0),"",IF(M147="N",MAX(L147,0),0))</f>
        <v/>
      </c>
      <c r="P147" s="143">
        <f>IF(OR(N(I147)=0,COUNT(L147)=0),"",MIN(L147,0))</f>
        <v/>
      </c>
      <c r="Q147" s="321">
        <f>IF(COUNTIFS(D147,"*OUTSTANDING*"),"OUTSTANDING",MAX(0,N(D147)-N(I147)))</f>
        <v/>
      </c>
      <c r="R147" s="321">
        <f>IF(COUNTIFS(D147:E147,"*OUTSTANDING*"),"OUTSTANDING",IF(N(D147)=0,0,E147*Q147/D147))</f>
        <v/>
      </c>
      <c r="S147" s="180" t="n"/>
      <c r="T147" s="180" t="n"/>
      <c r="U147" s="180" t="n"/>
    </row>
    <row r="148">
      <c r="A148" s="180" t="n"/>
      <c r="B148" s="180" t="n"/>
      <c r="C148" s="181" t="n"/>
      <c r="D148" s="259" t="n"/>
      <c r="E148" s="259" t="n"/>
      <c r="F148" s="180" t="n"/>
      <c r="G148" s="180" t="n"/>
      <c r="H148" s="181" t="n"/>
      <c r="I148" s="259" t="n"/>
      <c r="J148" s="259" t="n"/>
      <c r="K148" s="180" t="n"/>
      <c r="L148" s="143">
        <f>IF(COUNTIFS(D148:E148,"*OUTSTANDING*"),"",IF(J148=0,0,J148-E148*IF(D148=0,0,I148/D148)))</f>
        <v/>
      </c>
      <c r="M148" s="322">
        <f>IF(N(I148)=0,"",IF(COUNT(C148,H148)&lt;2,"?",IF(H148-C148&gt;365,"Y","N")))</f>
        <v/>
      </c>
      <c r="N148" s="143">
        <f>IF(OR(N(I148)=0,COUNT(C148,H148)&lt;2,COUNT(L148)=0),"",IF(M148="Y",MAX(L148,0),0))</f>
        <v/>
      </c>
      <c r="O148" s="143">
        <f>IF(OR(N(I148)=0,COUNT(C148,H148)&lt;2,COUNT(L148)=0),"",IF(M148="N",MAX(L148,0),0))</f>
        <v/>
      </c>
      <c r="P148" s="143">
        <f>IF(OR(N(I148)=0,COUNT(L148)=0),"",MIN(L148,0))</f>
        <v/>
      </c>
      <c r="Q148" s="321">
        <f>IF(COUNTIFS(D148,"*OUTSTANDING*"),"OUTSTANDING",MAX(0,N(D148)-N(I148)))</f>
        <v/>
      </c>
      <c r="R148" s="321">
        <f>IF(COUNTIFS(D148:E148,"*OUTSTANDING*"),"OUTSTANDING",IF(N(D148)=0,0,E148*Q148/D148))</f>
        <v/>
      </c>
      <c r="S148" s="180" t="n"/>
      <c r="T148" s="180" t="n"/>
      <c r="U148" s="180" t="n"/>
    </row>
    <row r="149">
      <c r="A149" s="180" t="n"/>
      <c r="B149" s="180" t="n"/>
      <c r="C149" s="181" t="n"/>
      <c r="D149" s="259" t="n"/>
      <c r="E149" s="259" t="n"/>
      <c r="F149" s="180" t="n"/>
      <c r="G149" s="180" t="n"/>
      <c r="H149" s="181" t="n"/>
      <c r="I149" s="259" t="n"/>
      <c r="J149" s="259" t="n"/>
      <c r="K149" s="180" t="n"/>
      <c r="L149" s="143">
        <f>IF(COUNTIFS(D149:E149,"*OUTSTANDING*"),"",IF(J149=0,0,J149-E149*IF(D149=0,0,I149/D149)))</f>
        <v/>
      </c>
      <c r="M149" s="322">
        <f>IF(N(I149)=0,"",IF(COUNT(C149,H149)&lt;2,"?",IF(H149-C149&gt;365,"Y","N")))</f>
        <v/>
      </c>
      <c r="N149" s="143">
        <f>IF(OR(N(I149)=0,COUNT(C149,H149)&lt;2,COUNT(L149)=0),"",IF(M149="Y",MAX(L149,0),0))</f>
        <v/>
      </c>
      <c r="O149" s="143">
        <f>IF(OR(N(I149)=0,COUNT(C149,H149)&lt;2,COUNT(L149)=0),"",IF(M149="N",MAX(L149,0),0))</f>
        <v/>
      </c>
      <c r="P149" s="143">
        <f>IF(OR(N(I149)=0,COUNT(L149)=0),"",MIN(L149,0))</f>
        <v/>
      </c>
      <c r="Q149" s="321">
        <f>IF(COUNTIFS(D149,"*OUTSTANDING*"),"OUTSTANDING",MAX(0,N(D149)-N(I149)))</f>
        <v/>
      </c>
      <c r="R149" s="321">
        <f>IF(COUNTIFS(D149:E149,"*OUTSTANDING*"),"OUTSTANDING",IF(N(D149)=0,0,E149*Q149/D149))</f>
        <v/>
      </c>
      <c r="S149" s="180" t="n"/>
      <c r="T149" s="180" t="n"/>
      <c r="U149" s="180" t="n"/>
    </row>
    <row r="150">
      <c r="A150" s="180" t="n"/>
      <c r="B150" s="180" t="n"/>
      <c r="C150" s="181" t="n"/>
      <c r="D150" s="259" t="n"/>
      <c r="E150" s="259" t="n"/>
      <c r="F150" s="180" t="n"/>
      <c r="G150" s="180" t="n"/>
      <c r="H150" s="181" t="n"/>
      <c r="I150" s="259" t="n"/>
      <c r="J150" s="259" t="n"/>
      <c r="K150" s="180" t="n"/>
      <c r="L150" s="143">
        <f>IF(COUNTIFS(D150:E150,"*OUTSTANDING*"),"",IF(J150=0,0,J150-E150*IF(D150=0,0,I150/D150)))</f>
        <v/>
      </c>
      <c r="M150" s="322">
        <f>IF(N(I150)=0,"",IF(COUNT(C150,H150)&lt;2,"?",IF(H150-C150&gt;365,"Y","N")))</f>
        <v/>
      </c>
      <c r="N150" s="143">
        <f>IF(OR(N(I150)=0,COUNT(C150,H150)&lt;2,COUNT(L150)=0),"",IF(M150="Y",MAX(L150,0),0))</f>
        <v/>
      </c>
      <c r="O150" s="143">
        <f>IF(OR(N(I150)=0,COUNT(C150,H150)&lt;2,COUNT(L150)=0),"",IF(M150="N",MAX(L150,0),0))</f>
        <v/>
      </c>
      <c r="P150" s="143">
        <f>IF(OR(N(I150)=0,COUNT(L150)=0),"",MIN(L150,0))</f>
        <v/>
      </c>
      <c r="Q150" s="321">
        <f>IF(COUNTIFS(D150,"*OUTSTANDING*"),"OUTSTANDING",MAX(0,N(D150)-N(I150)))</f>
        <v/>
      </c>
      <c r="R150" s="321">
        <f>IF(COUNTIFS(D150:E150,"*OUTSTANDING*"),"OUTSTANDING",IF(N(D150)=0,0,E150*Q150/D150))</f>
        <v/>
      </c>
      <c r="S150" s="180" t="n"/>
      <c r="T150" s="180" t="n"/>
      <c r="U150" s="180" t="n"/>
    </row>
    <row r="151">
      <c r="A151" s="180" t="n"/>
      <c r="B151" s="180" t="n"/>
      <c r="C151" s="181" t="n"/>
      <c r="D151" s="259" t="n"/>
      <c r="E151" s="259" t="n"/>
      <c r="F151" s="180" t="n"/>
      <c r="G151" s="180" t="n"/>
      <c r="H151" s="181" t="n"/>
      <c r="I151" s="259" t="n"/>
      <c r="J151" s="259" t="n"/>
      <c r="K151" s="180" t="n"/>
      <c r="L151" s="143">
        <f>IF(COUNTIFS(D151:E151,"*OUTSTANDING*"),"",IF(J151=0,0,J151-E151*IF(D151=0,0,I151/D151)))</f>
        <v/>
      </c>
      <c r="M151" s="322">
        <f>IF(N(I151)=0,"",IF(COUNT(C151,H151)&lt;2,"?",IF(H151-C151&gt;365,"Y","N")))</f>
        <v/>
      </c>
      <c r="N151" s="143">
        <f>IF(OR(N(I151)=0,COUNT(C151,H151)&lt;2,COUNT(L151)=0),"",IF(M151="Y",MAX(L151,0),0))</f>
        <v/>
      </c>
      <c r="O151" s="143">
        <f>IF(OR(N(I151)=0,COUNT(C151,H151)&lt;2,COUNT(L151)=0),"",IF(M151="N",MAX(L151,0),0))</f>
        <v/>
      </c>
      <c r="P151" s="143">
        <f>IF(OR(N(I151)=0,COUNT(L151)=0),"",MIN(L151,0))</f>
        <v/>
      </c>
      <c r="Q151" s="321">
        <f>IF(COUNTIFS(D151,"*OUTSTANDING*"),"OUTSTANDING",MAX(0,N(D151)-N(I151)))</f>
        <v/>
      </c>
      <c r="R151" s="321">
        <f>IF(COUNTIFS(D151:E151,"*OUTSTANDING*"),"OUTSTANDING",IF(N(D151)=0,0,E151*Q151/D151))</f>
        <v/>
      </c>
      <c r="S151" s="180" t="n"/>
      <c r="T151" s="180" t="n"/>
      <c r="U151" s="180" t="n"/>
    </row>
    <row r="152">
      <c r="A152" s="180" t="n"/>
      <c r="B152" s="180" t="n"/>
      <c r="C152" s="181" t="n"/>
      <c r="D152" s="259" t="n"/>
      <c r="E152" s="259" t="n"/>
      <c r="F152" s="180" t="n"/>
      <c r="G152" s="180" t="n"/>
      <c r="H152" s="181" t="n"/>
      <c r="I152" s="259" t="n"/>
      <c r="J152" s="259" t="n"/>
      <c r="K152" s="180" t="n"/>
      <c r="L152" s="143">
        <f>IF(COUNTIFS(D152:E152,"*OUTSTANDING*"),"",IF(J152=0,0,J152-E152*IF(D152=0,0,I152/D152)))</f>
        <v/>
      </c>
      <c r="M152" s="322">
        <f>IF(N(I152)=0,"",IF(COUNT(C152,H152)&lt;2,"?",IF(H152-C152&gt;365,"Y","N")))</f>
        <v/>
      </c>
      <c r="N152" s="143">
        <f>IF(OR(N(I152)=0,COUNT(C152,H152)&lt;2,COUNT(L152)=0),"",IF(M152="Y",MAX(L152,0),0))</f>
        <v/>
      </c>
      <c r="O152" s="143">
        <f>IF(OR(N(I152)=0,COUNT(C152,H152)&lt;2,COUNT(L152)=0),"",IF(M152="N",MAX(L152,0),0))</f>
        <v/>
      </c>
      <c r="P152" s="143">
        <f>IF(OR(N(I152)=0,COUNT(L152)=0),"",MIN(L152,0))</f>
        <v/>
      </c>
      <c r="Q152" s="321">
        <f>IF(COUNTIFS(D152,"*OUTSTANDING*"),"OUTSTANDING",MAX(0,N(D152)-N(I152)))</f>
        <v/>
      </c>
      <c r="R152" s="321">
        <f>IF(COUNTIFS(D152:E152,"*OUTSTANDING*"),"OUTSTANDING",IF(N(D152)=0,0,E152*Q152/D152))</f>
        <v/>
      </c>
      <c r="S152" s="180" t="n"/>
      <c r="T152" s="180" t="n"/>
      <c r="U152" s="180" t="n"/>
    </row>
    <row r="153">
      <c r="A153" s="180" t="n"/>
      <c r="B153" s="180" t="n"/>
      <c r="C153" s="181" t="n"/>
      <c r="D153" s="259" t="n"/>
      <c r="E153" s="259" t="n"/>
      <c r="F153" s="180" t="n"/>
      <c r="G153" s="180" t="n"/>
      <c r="H153" s="181" t="n"/>
      <c r="I153" s="259" t="n"/>
      <c r="J153" s="259" t="n"/>
      <c r="K153" s="180" t="n"/>
      <c r="L153" s="143">
        <f>IF(COUNTIFS(D153:E153,"*OUTSTANDING*"),"",IF(J153=0,0,J153-E153*IF(D153=0,0,I153/D153)))</f>
        <v/>
      </c>
      <c r="M153" s="322">
        <f>IF(N(I153)=0,"",IF(COUNT(C153,H153)&lt;2,"?",IF(H153-C153&gt;365,"Y","N")))</f>
        <v/>
      </c>
      <c r="N153" s="143">
        <f>IF(OR(N(I153)=0,COUNT(C153,H153)&lt;2,COUNT(L153)=0),"",IF(M153="Y",MAX(L153,0),0))</f>
        <v/>
      </c>
      <c r="O153" s="143">
        <f>IF(OR(N(I153)=0,COUNT(C153,H153)&lt;2,COUNT(L153)=0),"",IF(M153="N",MAX(L153,0),0))</f>
        <v/>
      </c>
      <c r="P153" s="143">
        <f>IF(OR(N(I153)=0,COUNT(L153)=0),"",MIN(L153,0))</f>
        <v/>
      </c>
      <c r="Q153" s="321">
        <f>IF(COUNTIFS(D153,"*OUTSTANDING*"),"OUTSTANDING",MAX(0,N(D153)-N(I153)))</f>
        <v/>
      </c>
      <c r="R153" s="321">
        <f>IF(COUNTIFS(D153:E153,"*OUTSTANDING*"),"OUTSTANDING",IF(N(D153)=0,0,E153*Q153/D153))</f>
        <v/>
      </c>
      <c r="S153" s="180" t="n"/>
      <c r="T153" s="180" t="n"/>
      <c r="U153" s="180" t="n"/>
    </row>
    <row r="154">
      <c r="A154" s="180" t="n"/>
      <c r="B154" s="180" t="n"/>
      <c r="C154" s="181" t="n"/>
      <c r="D154" s="259" t="n"/>
      <c r="E154" s="259" t="n"/>
      <c r="F154" s="180" t="n"/>
      <c r="G154" s="180" t="n"/>
      <c r="H154" s="181" t="n"/>
      <c r="I154" s="259" t="n"/>
      <c r="J154" s="259" t="n"/>
      <c r="K154" s="180" t="n"/>
      <c r="L154" s="143">
        <f>IF(COUNTIFS(D154:E154,"*OUTSTANDING*"),"",IF(J154=0,0,J154-E154*IF(D154=0,0,I154/D154)))</f>
        <v/>
      </c>
      <c r="M154" s="322">
        <f>IF(N(I154)=0,"",IF(COUNT(C154,H154)&lt;2,"?",IF(H154-C154&gt;365,"Y","N")))</f>
        <v/>
      </c>
      <c r="N154" s="143">
        <f>IF(OR(N(I154)=0,COUNT(C154,H154)&lt;2,COUNT(L154)=0),"",IF(M154="Y",MAX(L154,0),0))</f>
        <v/>
      </c>
      <c r="O154" s="143">
        <f>IF(OR(N(I154)=0,COUNT(C154,H154)&lt;2,COUNT(L154)=0),"",IF(M154="N",MAX(L154,0),0))</f>
        <v/>
      </c>
      <c r="P154" s="143">
        <f>IF(OR(N(I154)=0,COUNT(L154)=0),"",MIN(L154,0))</f>
        <v/>
      </c>
      <c r="Q154" s="321">
        <f>IF(COUNTIFS(D154,"*OUTSTANDING*"),"OUTSTANDING",MAX(0,N(D154)-N(I154)))</f>
        <v/>
      </c>
      <c r="R154" s="321">
        <f>IF(COUNTIFS(D154:E154,"*OUTSTANDING*"),"OUTSTANDING",IF(N(D154)=0,0,E154*Q154/D154))</f>
        <v/>
      </c>
      <c r="S154" s="180" t="n"/>
      <c r="T154" s="180" t="n"/>
      <c r="U154" s="180" t="n"/>
    </row>
    <row r="155">
      <c r="A155" s="180" t="n"/>
      <c r="B155" s="180" t="n"/>
      <c r="C155" s="181" t="n"/>
      <c r="D155" s="259" t="n"/>
      <c r="E155" s="259" t="n"/>
      <c r="F155" s="180" t="n"/>
      <c r="G155" s="180" t="n"/>
      <c r="H155" s="181" t="n"/>
      <c r="I155" s="259" t="n"/>
      <c r="J155" s="259" t="n"/>
      <c r="K155" s="180" t="n"/>
      <c r="L155" s="143">
        <f>IF(COUNTIFS(D155:E155,"*OUTSTANDING*"),"",IF(J155=0,0,J155-E155*IF(D155=0,0,I155/D155)))</f>
        <v/>
      </c>
      <c r="M155" s="322">
        <f>IF(N(I155)=0,"",IF(COUNT(C155,H155)&lt;2,"?",IF(H155-C155&gt;365,"Y","N")))</f>
        <v/>
      </c>
      <c r="N155" s="143">
        <f>IF(OR(N(I155)=0,COUNT(C155,H155)&lt;2,COUNT(L155)=0),"",IF(M155="Y",MAX(L155,0),0))</f>
        <v/>
      </c>
      <c r="O155" s="143">
        <f>IF(OR(N(I155)=0,COUNT(C155,H155)&lt;2,COUNT(L155)=0),"",IF(M155="N",MAX(L155,0),0))</f>
        <v/>
      </c>
      <c r="P155" s="143">
        <f>IF(OR(N(I155)=0,COUNT(L155)=0),"",MIN(L155,0))</f>
        <v/>
      </c>
      <c r="Q155" s="321">
        <f>IF(COUNTIFS(D155,"*OUTSTANDING*"),"OUTSTANDING",MAX(0,N(D155)-N(I155)))</f>
        <v/>
      </c>
      <c r="R155" s="321">
        <f>IF(COUNTIFS(D155:E155,"*OUTSTANDING*"),"OUTSTANDING",IF(N(D155)=0,0,E155*Q155/D155))</f>
        <v/>
      </c>
      <c r="S155" s="180" t="n"/>
      <c r="T155" s="180" t="n"/>
      <c r="U155" s="180" t="n"/>
    </row>
    <row r="156">
      <c r="A156" s="180" t="n"/>
      <c r="B156" s="180" t="n"/>
      <c r="C156" s="181" t="n"/>
      <c r="D156" s="259" t="n"/>
      <c r="E156" s="259" t="n"/>
      <c r="F156" s="180" t="n"/>
      <c r="G156" s="180" t="n"/>
      <c r="H156" s="181" t="n"/>
      <c r="I156" s="259" t="n"/>
      <c r="J156" s="259" t="n"/>
      <c r="K156" s="180" t="n"/>
      <c r="L156" s="143">
        <f>IF(COUNTIFS(D156:E156,"*OUTSTANDING*"),"",IF(J156=0,0,J156-E156*IF(D156=0,0,I156/D156)))</f>
        <v/>
      </c>
      <c r="M156" s="322">
        <f>IF(N(I156)=0,"",IF(COUNT(C156,H156)&lt;2,"?",IF(H156-C156&gt;365,"Y","N")))</f>
        <v/>
      </c>
      <c r="N156" s="143">
        <f>IF(OR(N(I156)=0,COUNT(C156,H156)&lt;2,COUNT(L156)=0),"",IF(M156="Y",MAX(L156,0),0))</f>
        <v/>
      </c>
      <c r="O156" s="143">
        <f>IF(OR(N(I156)=0,COUNT(C156,H156)&lt;2,COUNT(L156)=0),"",IF(M156="N",MAX(L156,0),0))</f>
        <v/>
      </c>
      <c r="P156" s="143">
        <f>IF(OR(N(I156)=0,COUNT(L156)=0),"",MIN(L156,0))</f>
        <v/>
      </c>
      <c r="Q156" s="321">
        <f>IF(COUNTIFS(D156,"*OUTSTANDING*"),"OUTSTANDING",MAX(0,N(D156)-N(I156)))</f>
        <v/>
      </c>
      <c r="R156" s="321">
        <f>IF(COUNTIFS(D156:E156,"*OUTSTANDING*"),"OUTSTANDING",IF(N(D156)=0,0,E156*Q156/D156))</f>
        <v/>
      </c>
      <c r="S156" s="180" t="n"/>
      <c r="T156" s="180" t="n"/>
      <c r="U156" s="180" t="n"/>
    </row>
    <row r="157">
      <c r="A157" s="180" t="n"/>
      <c r="B157" s="180" t="n"/>
      <c r="C157" s="181" t="n"/>
      <c r="D157" s="259" t="n"/>
      <c r="E157" s="259" t="n"/>
      <c r="F157" s="180" t="n"/>
      <c r="G157" s="180" t="n"/>
      <c r="H157" s="181" t="n"/>
      <c r="I157" s="259" t="n"/>
      <c r="J157" s="259" t="n"/>
      <c r="K157" s="180" t="n"/>
      <c r="L157" s="143">
        <f>IF(COUNTIFS(D157:E157,"*OUTSTANDING*"),"",IF(J157=0,0,J157-E157*IF(D157=0,0,I157/D157)))</f>
        <v/>
      </c>
      <c r="M157" s="322">
        <f>IF(N(I157)=0,"",IF(COUNT(C157,H157)&lt;2,"?",IF(H157-C157&gt;365,"Y","N")))</f>
        <v/>
      </c>
      <c r="N157" s="143">
        <f>IF(OR(N(I157)=0,COUNT(C157,H157)&lt;2,COUNT(L157)=0),"",IF(M157="Y",MAX(L157,0),0))</f>
        <v/>
      </c>
      <c r="O157" s="143">
        <f>IF(OR(N(I157)=0,COUNT(C157,H157)&lt;2,COUNT(L157)=0),"",IF(M157="N",MAX(L157,0),0))</f>
        <v/>
      </c>
      <c r="P157" s="143">
        <f>IF(OR(N(I157)=0,COUNT(L157)=0),"",MIN(L157,0))</f>
        <v/>
      </c>
      <c r="Q157" s="321">
        <f>IF(COUNTIFS(D157,"*OUTSTANDING*"),"OUTSTANDING",MAX(0,N(D157)-N(I157)))</f>
        <v/>
      </c>
      <c r="R157" s="321">
        <f>IF(COUNTIFS(D157:E157,"*OUTSTANDING*"),"OUTSTANDING",IF(N(D157)=0,0,E157*Q157/D157))</f>
        <v/>
      </c>
      <c r="S157" s="180" t="n"/>
      <c r="T157" s="180" t="n"/>
      <c r="U157" s="180" t="n"/>
    </row>
    <row r="158">
      <c r="A158" s="180" t="n"/>
      <c r="B158" s="180" t="n"/>
      <c r="C158" s="181" t="n"/>
      <c r="D158" s="259" t="n"/>
      <c r="E158" s="259" t="n"/>
      <c r="F158" s="180" t="n"/>
      <c r="G158" s="180" t="n"/>
      <c r="H158" s="181" t="n"/>
      <c r="I158" s="259" t="n"/>
      <c r="J158" s="259" t="n"/>
      <c r="K158" s="180" t="n"/>
      <c r="L158" s="143">
        <f>IF(COUNTIFS(D158:E158,"*OUTSTANDING*"),"",IF(J158=0,0,J158-E158*IF(D158=0,0,I158/D158)))</f>
        <v/>
      </c>
      <c r="M158" s="322">
        <f>IF(N(I158)=0,"",IF(COUNT(C158,H158)&lt;2,"?",IF(H158-C158&gt;365,"Y","N")))</f>
        <v/>
      </c>
      <c r="N158" s="143">
        <f>IF(OR(N(I158)=0,COUNT(C158,H158)&lt;2,COUNT(L158)=0),"",IF(M158="Y",MAX(L158,0),0))</f>
        <v/>
      </c>
      <c r="O158" s="143">
        <f>IF(OR(N(I158)=0,COUNT(C158,H158)&lt;2,COUNT(L158)=0),"",IF(M158="N",MAX(L158,0),0))</f>
        <v/>
      </c>
      <c r="P158" s="143">
        <f>IF(OR(N(I158)=0,COUNT(L158)=0),"",MIN(L158,0))</f>
        <v/>
      </c>
      <c r="Q158" s="321">
        <f>IF(COUNTIFS(D158,"*OUTSTANDING*"),"OUTSTANDING",MAX(0,N(D158)-N(I158)))</f>
        <v/>
      </c>
      <c r="R158" s="321">
        <f>IF(COUNTIFS(D158:E158,"*OUTSTANDING*"),"OUTSTANDING",IF(N(D158)=0,0,E158*Q158/D158))</f>
        <v/>
      </c>
      <c r="S158" s="180" t="n"/>
      <c r="T158" s="180" t="n"/>
      <c r="U158" s="180" t="n"/>
    </row>
    <row r="159">
      <c r="A159" s="180" t="n"/>
      <c r="B159" s="180" t="n"/>
      <c r="C159" s="181" t="n"/>
      <c r="D159" s="259" t="n"/>
      <c r="E159" s="259" t="n"/>
      <c r="F159" s="180" t="n"/>
      <c r="G159" s="180" t="n"/>
      <c r="H159" s="181" t="n"/>
      <c r="I159" s="259" t="n"/>
      <c r="J159" s="259" t="n"/>
      <c r="K159" s="180" t="n"/>
      <c r="L159" s="143">
        <f>IF(COUNTIFS(D159:E159,"*OUTSTANDING*"),"",IF(J159=0,0,J159-E159*IF(D159=0,0,I159/D159)))</f>
        <v/>
      </c>
      <c r="M159" s="322">
        <f>IF(N(I159)=0,"",IF(COUNT(C159,H159)&lt;2,"?",IF(H159-C159&gt;365,"Y","N")))</f>
        <v/>
      </c>
      <c r="N159" s="143">
        <f>IF(OR(N(I159)=0,COUNT(C159,H159)&lt;2,COUNT(L159)=0),"",IF(M159="Y",MAX(L159,0),0))</f>
        <v/>
      </c>
      <c r="O159" s="143">
        <f>IF(OR(N(I159)=0,COUNT(C159,H159)&lt;2,COUNT(L159)=0),"",IF(M159="N",MAX(L159,0),0))</f>
        <v/>
      </c>
      <c r="P159" s="143">
        <f>IF(OR(N(I159)=0,COUNT(L159)=0),"",MIN(L159,0))</f>
        <v/>
      </c>
      <c r="Q159" s="321">
        <f>IF(COUNTIFS(D159,"*OUTSTANDING*"),"OUTSTANDING",MAX(0,N(D159)-N(I159)))</f>
        <v/>
      </c>
      <c r="R159" s="321">
        <f>IF(COUNTIFS(D159:E159,"*OUTSTANDING*"),"OUTSTANDING",IF(N(D159)=0,0,E159*Q159/D159))</f>
        <v/>
      </c>
      <c r="S159" s="180" t="n"/>
      <c r="T159" s="180" t="n"/>
      <c r="U159" s="180" t="n"/>
    </row>
    <row r="160">
      <c r="A160" s="180" t="n"/>
      <c r="B160" s="180" t="n"/>
      <c r="C160" s="181" t="n"/>
      <c r="D160" s="259" t="n"/>
      <c r="E160" s="259" t="n"/>
      <c r="F160" s="180" t="n"/>
      <c r="G160" s="180" t="n"/>
      <c r="H160" s="181" t="n"/>
      <c r="I160" s="259" t="n"/>
      <c r="J160" s="259" t="n"/>
      <c r="K160" s="180" t="n"/>
      <c r="L160" s="143">
        <f>IF(COUNTIFS(D160:E160,"*OUTSTANDING*"),"",IF(J160=0,0,J160-E160*IF(D160=0,0,I160/D160)))</f>
        <v/>
      </c>
      <c r="M160" s="322">
        <f>IF(N(I160)=0,"",IF(COUNT(C160,H160)&lt;2,"?",IF(H160-C160&gt;365,"Y","N")))</f>
        <v/>
      </c>
      <c r="N160" s="143">
        <f>IF(OR(N(I160)=0,COUNT(C160,H160)&lt;2,COUNT(L160)=0),"",IF(M160="Y",MAX(L160,0),0))</f>
        <v/>
      </c>
      <c r="O160" s="143">
        <f>IF(OR(N(I160)=0,COUNT(C160,H160)&lt;2,COUNT(L160)=0),"",IF(M160="N",MAX(L160,0),0))</f>
        <v/>
      </c>
      <c r="P160" s="143">
        <f>IF(OR(N(I160)=0,COUNT(L160)=0),"",MIN(L160,0))</f>
        <v/>
      </c>
      <c r="Q160" s="321">
        <f>IF(COUNTIFS(D160,"*OUTSTANDING*"),"OUTSTANDING",MAX(0,N(D160)-N(I160)))</f>
        <v/>
      </c>
      <c r="R160" s="321">
        <f>IF(COUNTIFS(D160:E160,"*OUTSTANDING*"),"OUTSTANDING",IF(N(D160)=0,0,E160*Q160/D160))</f>
        <v/>
      </c>
      <c r="S160" s="180" t="n"/>
      <c r="T160" s="180" t="n"/>
      <c r="U160" s="180" t="n"/>
    </row>
    <row r="161">
      <c r="A161" s="180" t="n"/>
      <c r="B161" s="180" t="n"/>
      <c r="C161" s="181" t="n"/>
      <c r="D161" s="259" t="n"/>
      <c r="E161" s="259" t="n"/>
      <c r="F161" s="180" t="n"/>
      <c r="G161" s="180" t="n"/>
      <c r="H161" s="181" t="n"/>
      <c r="I161" s="259" t="n"/>
      <c r="J161" s="259" t="n"/>
      <c r="K161" s="180" t="n"/>
      <c r="L161" s="143">
        <f>IF(COUNTIFS(D161:E161,"*OUTSTANDING*"),"",IF(J161=0,0,J161-E161*IF(D161=0,0,I161/D161)))</f>
        <v/>
      </c>
      <c r="M161" s="322">
        <f>IF(N(I161)=0,"",IF(COUNT(C161,H161)&lt;2,"?",IF(H161-C161&gt;365,"Y","N")))</f>
        <v/>
      </c>
      <c r="N161" s="143">
        <f>IF(OR(N(I161)=0,COUNT(C161,H161)&lt;2,COUNT(L161)=0),"",IF(M161="Y",MAX(L161,0),0))</f>
        <v/>
      </c>
      <c r="O161" s="143">
        <f>IF(OR(N(I161)=0,COUNT(C161,H161)&lt;2,COUNT(L161)=0),"",IF(M161="N",MAX(L161,0),0))</f>
        <v/>
      </c>
      <c r="P161" s="143">
        <f>IF(OR(N(I161)=0,COUNT(L161)=0),"",MIN(L161,0))</f>
        <v/>
      </c>
      <c r="Q161" s="321">
        <f>IF(COUNTIFS(D161,"*OUTSTANDING*"),"OUTSTANDING",MAX(0,N(D161)-N(I161)))</f>
        <v/>
      </c>
      <c r="R161" s="321">
        <f>IF(COUNTIFS(D161:E161,"*OUTSTANDING*"),"OUTSTANDING",IF(N(D161)=0,0,E161*Q161/D161))</f>
        <v/>
      </c>
      <c r="S161" s="180" t="n"/>
      <c r="T161" s="180" t="n"/>
      <c r="U161" s="180" t="n"/>
    </row>
    <row r="162">
      <c r="A162" s="180" t="n"/>
      <c r="B162" s="180" t="n"/>
      <c r="C162" s="181" t="n"/>
      <c r="D162" s="259" t="n"/>
      <c r="E162" s="259" t="n"/>
      <c r="F162" s="180" t="n"/>
      <c r="G162" s="180" t="n"/>
      <c r="H162" s="181" t="n"/>
      <c r="I162" s="259" t="n"/>
      <c r="J162" s="259" t="n"/>
      <c r="K162" s="180" t="n"/>
      <c r="L162" s="143">
        <f>IF(COUNTIFS(D162:E162,"*OUTSTANDING*"),"",IF(J162=0,0,J162-E162*IF(D162=0,0,I162/D162)))</f>
        <v/>
      </c>
      <c r="M162" s="322">
        <f>IF(N(I162)=0,"",IF(COUNT(C162,H162)&lt;2,"?",IF(H162-C162&gt;365,"Y","N")))</f>
        <v/>
      </c>
      <c r="N162" s="143">
        <f>IF(OR(N(I162)=0,COUNT(C162,H162)&lt;2,COUNT(L162)=0),"",IF(M162="Y",MAX(L162,0),0))</f>
        <v/>
      </c>
      <c r="O162" s="143">
        <f>IF(OR(N(I162)=0,COUNT(C162,H162)&lt;2,COUNT(L162)=0),"",IF(M162="N",MAX(L162,0),0))</f>
        <v/>
      </c>
      <c r="P162" s="143">
        <f>IF(OR(N(I162)=0,COUNT(L162)=0),"",MIN(L162,0))</f>
        <v/>
      </c>
      <c r="Q162" s="321">
        <f>IF(COUNTIFS(D162,"*OUTSTANDING*"),"OUTSTANDING",MAX(0,N(D162)-N(I162)))</f>
        <v/>
      </c>
      <c r="R162" s="321">
        <f>IF(COUNTIFS(D162:E162,"*OUTSTANDING*"),"OUTSTANDING",IF(N(D162)=0,0,E162*Q162/D162))</f>
        <v/>
      </c>
      <c r="S162" s="180" t="n"/>
      <c r="T162" s="180" t="n"/>
      <c r="U162" s="180" t="n"/>
    </row>
    <row r="163">
      <c r="A163" s="180" t="n"/>
      <c r="B163" s="180" t="n"/>
      <c r="C163" s="181" t="n"/>
      <c r="D163" s="259" t="n"/>
      <c r="E163" s="259" t="n"/>
      <c r="F163" s="180" t="n"/>
      <c r="G163" s="180" t="n"/>
      <c r="H163" s="181" t="n"/>
      <c r="I163" s="259" t="n"/>
      <c r="J163" s="259" t="n"/>
      <c r="K163" s="180" t="n"/>
      <c r="L163" s="143">
        <f>IF(COUNTIFS(D163:E163,"*OUTSTANDING*"),"",IF(J163=0,0,J163-E163*IF(D163=0,0,I163/D163)))</f>
        <v/>
      </c>
      <c r="M163" s="322">
        <f>IF(N(I163)=0,"",IF(COUNT(C163,H163)&lt;2,"?",IF(H163-C163&gt;365,"Y","N")))</f>
        <v/>
      </c>
      <c r="N163" s="143">
        <f>IF(OR(N(I163)=0,COUNT(C163,H163)&lt;2,COUNT(L163)=0),"",IF(M163="Y",MAX(L163,0),0))</f>
        <v/>
      </c>
      <c r="O163" s="143">
        <f>IF(OR(N(I163)=0,COUNT(C163,H163)&lt;2,COUNT(L163)=0),"",IF(M163="N",MAX(L163,0),0))</f>
        <v/>
      </c>
      <c r="P163" s="143">
        <f>IF(OR(N(I163)=0,COUNT(L163)=0),"",MIN(L163,0))</f>
        <v/>
      </c>
      <c r="Q163" s="321">
        <f>IF(COUNTIFS(D163,"*OUTSTANDING*"),"OUTSTANDING",MAX(0,N(D163)-N(I163)))</f>
        <v/>
      </c>
      <c r="R163" s="321">
        <f>IF(COUNTIFS(D163:E163,"*OUTSTANDING*"),"OUTSTANDING",IF(N(D163)=0,0,E163*Q163/D163))</f>
        <v/>
      </c>
      <c r="S163" s="180" t="n"/>
      <c r="T163" s="180" t="n"/>
      <c r="U163" s="180" t="n"/>
    </row>
    <row r="164">
      <c r="A164" s="180" t="n"/>
      <c r="B164" s="180" t="n"/>
      <c r="C164" s="181" t="n"/>
      <c r="D164" s="259" t="n"/>
      <c r="E164" s="259" t="n"/>
      <c r="F164" s="180" t="n"/>
      <c r="G164" s="180" t="n"/>
      <c r="H164" s="181" t="n"/>
      <c r="I164" s="259" t="n"/>
      <c r="J164" s="259" t="n"/>
      <c r="K164" s="180" t="n"/>
      <c r="L164" s="143">
        <f>IF(COUNTIFS(D164:E164,"*OUTSTANDING*"),"",IF(J164=0,0,J164-E164*IF(D164=0,0,I164/D164)))</f>
        <v/>
      </c>
      <c r="M164" s="322">
        <f>IF(N(I164)=0,"",IF(COUNT(C164,H164)&lt;2,"?",IF(H164-C164&gt;365,"Y","N")))</f>
        <v/>
      </c>
      <c r="N164" s="143">
        <f>IF(OR(N(I164)=0,COUNT(C164,H164)&lt;2,COUNT(L164)=0),"",IF(M164="Y",MAX(L164,0),0))</f>
        <v/>
      </c>
      <c r="O164" s="143">
        <f>IF(OR(N(I164)=0,COUNT(C164,H164)&lt;2,COUNT(L164)=0),"",IF(M164="N",MAX(L164,0),0))</f>
        <v/>
      </c>
      <c r="P164" s="143">
        <f>IF(OR(N(I164)=0,COUNT(L164)=0),"",MIN(L164,0))</f>
        <v/>
      </c>
      <c r="Q164" s="321">
        <f>IF(COUNTIFS(D164,"*OUTSTANDING*"),"OUTSTANDING",MAX(0,N(D164)-N(I164)))</f>
        <v/>
      </c>
      <c r="R164" s="321">
        <f>IF(COUNTIFS(D164:E164,"*OUTSTANDING*"),"OUTSTANDING",IF(N(D164)=0,0,E164*Q164/D164))</f>
        <v/>
      </c>
      <c r="S164" s="180" t="n"/>
      <c r="T164" s="180" t="n"/>
      <c r="U164" s="180" t="n"/>
    </row>
    <row r="165">
      <c r="A165" s="180" t="n"/>
      <c r="B165" s="180" t="n"/>
      <c r="C165" s="181" t="n"/>
      <c r="D165" s="259" t="n"/>
      <c r="E165" s="259" t="n"/>
      <c r="F165" s="180" t="n"/>
      <c r="G165" s="180" t="n"/>
      <c r="H165" s="181" t="n"/>
      <c r="I165" s="259" t="n"/>
      <c r="J165" s="259" t="n"/>
      <c r="K165" s="180" t="n"/>
      <c r="L165" s="143">
        <f>IF(COUNTIFS(D165:E165,"*OUTSTANDING*"),"",IF(J165=0,0,J165-E165*IF(D165=0,0,I165/D165)))</f>
        <v/>
      </c>
      <c r="M165" s="322">
        <f>IF(N(I165)=0,"",IF(COUNT(C165,H165)&lt;2,"?",IF(H165-C165&gt;365,"Y","N")))</f>
        <v/>
      </c>
      <c r="N165" s="143">
        <f>IF(OR(N(I165)=0,COUNT(C165,H165)&lt;2,COUNT(L165)=0),"",IF(M165="Y",MAX(L165,0),0))</f>
        <v/>
      </c>
      <c r="O165" s="143">
        <f>IF(OR(N(I165)=0,COUNT(C165,H165)&lt;2,COUNT(L165)=0),"",IF(M165="N",MAX(L165,0),0))</f>
        <v/>
      </c>
      <c r="P165" s="143">
        <f>IF(OR(N(I165)=0,COUNT(L165)=0),"",MIN(L165,0))</f>
        <v/>
      </c>
      <c r="Q165" s="321">
        <f>IF(COUNTIFS(D165,"*OUTSTANDING*"),"OUTSTANDING",MAX(0,N(D165)-N(I165)))</f>
        <v/>
      </c>
      <c r="R165" s="321">
        <f>IF(COUNTIFS(D165:E165,"*OUTSTANDING*"),"OUTSTANDING",IF(N(D165)=0,0,E165*Q165/D165))</f>
        <v/>
      </c>
      <c r="S165" s="180" t="n"/>
      <c r="T165" s="180" t="n"/>
      <c r="U165" s="180" t="n"/>
    </row>
    <row r="166">
      <c r="A166" s="180" t="n"/>
      <c r="B166" s="180" t="n"/>
      <c r="C166" s="181" t="n"/>
      <c r="D166" s="259" t="n"/>
      <c r="E166" s="259" t="n"/>
      <c r="F166" s="180" t="n"/>
      <c r="G166" s="180" t="n"/>
      <c r="H166" s="181" t="n"/>
      <c r="I166" s="259" t="n"/>
      <c r="J166" s="259" t="n"/>
      <c r="K166" s="180" t="n"/>
      <c r="L166" s="143">
        <f>IF(COUNTIFS(D166:E166,"*OUTSTANDING*"),"",IF(J166=0,0,J166-E166*IF(D166=0,0,I166/D166)))</f>
        <v/>
      </c>
      <c r="M166" s="322">
        <f>IF(N(I166)=0,"",IF(COUNT(C166,H166)&lt;2,"?",IF(H166-C166&gt;365,"Y","N")))</f>
        <v/>
      </c>
      <c r="N166" s="143">
        <f>IF(OR(N(I166)=0,COUNT(C166,H166)&lt;2,COUNT(L166)=0),"",IF(M166="Y",MAX(L166,0),0))</f>
        <v/>
      </c>
      <c r="O166" s="143">
        <f>IF(OR(N(I166)=0,COUNT(C166,H166)&lt;2,COUNT(L166)=0),"",IF(M166="N",MAX(L166,0),0))</f>
        <v/>
      </c>
      <c r="P166" s="143">
        <f>IF(OR(N(I166)=0,COUNT(L166)=0),"",MIN(L166,0))</f>
        <v/>
      </c>
      <c r="Q166" s="321">
        <f>IF(COUNTIFS(D166,"*OUTSTANDING*"),"OUTSTANDING",MAX(0,N(D166)-N(I166)))</f>
        <v/>
      </c>
      <c r="R166" s="321">
        <f>IF(COUNTIFS(D166:E166,"*OUTSTANDING*"),"OUTSTANDING",IF(N(D166)=0,0,E166*Q166/D166))</f>
        <v/>
      </c>
      <c r="S166" s="180" t="n"/>
      <c r="T166" s="180" t="n"/>
      <c r="U166" s="180" t="n"/>
    </row>
    <row r="167">
      <c r="A167" s="180" t="n"/>
      <c r="B167" s="180" t="n"/>
      <c r="C167" s="181" t="n"/>
      <c r="D167" s="259" t="n"/>
      <c r="E167" s="259" t="n"/>
      <c r="F167" s="180" t="n"/>
      <c r="G167" s="180" t="n"/>
      <c r="H167" s="181" t="n"/>
      <c r="I167" s="259" t="n"/>
      <c r="J167" s="259" t="n"/>
      <c r="K167" s="180" t="n"/>
      <c r="L167" s="143">
        <f>IF(COUNTIFS(D167:E167,"*OUTSTANDING*"),"",IF(J167=0,0,J167-E167*IF(D167=0,0,I167/D167)))</f>
        <v/>
      </c>
      <c r="M167" s="322">
        <f>IF(N(I167)=0,"",IF(COUNT(C167,H167)&lt;2,"?",IF(H167-C167&gt;365,"Y","N")))</f>
        <v/>
      </c>
      <c r="N167" s="143">
        <f>IF(OR(N(I167)=0,COUNT(C167,H167)&lt;2,COUNT(L167)=0),"",IF(M167="Y",MAX(L167,0),0))</f>
        <v/>
      </c>
      <c r="O167" s="143">
        <f>IF(OR(N(I167)=0,COUNT(C167,H167)&lt;2,COUNT(L167)=0),"",IF(M167="N",MAX(L167,0),0))</f>
        <v/>
      </c>
      <c r="P167" s="143">
        <f>IF(OR(N(I167)=0,COUNT(L167)=0),"",MIN(L167,0))</f>
        <v/>
      </c>
      <c r="Q167" s="321">
        <f>IF(COUNTIFS(D167,"*OUTSTANDING*"),"OUTSTANDING",MAX(0,N(D167)-N(I167)))</f>
        <v/>
      </c>
      <c r="R167" s="321">
        <f>IF(COUNTIFS(D167:E167,"*OUTSTANDING*"),"OUTSTANDING",IF(N(D167)=0,0,E167*Q167/D167))</f>
        <v/>
      </c>
      <c r="S167" s="180" t="n"/>
      <c r="T167" s="180" t="n"/>
      <c r="U167" s="180" t="n"/>
    </row>
    <row r="168">
      <c r="A168" s="180" t="n"/>
      <c r="B168" s="180" t="n"/>
      <c r="C168" s="181" t="n"/>
      <c r="D168" s="259" t="n"/>
      <c r="E168" s="259" t="n"/>
      <c r="F168" s="180" t="n"/>
      <c r="G168" s="180" t="n"/>
      <c r="H168" s="181" t="n"/>
      <c r="I168" s="259" t="n"/>
      <c r="J168" s="259" t="n"/>
      <c r="K168" s="180" t="n"/>
      <c r="L168" s="143">
        <f>IF(COUNTIFS(D168:E168,"*OUTSTANDING*"),"",IF(J168=0,0,J168-E168*IF(D168=0,0,I168/D168)))</f>
        <v/>
      </c>
      <c r="M168" s="322">
        <f>IF(N(I168)=0,"",IF(COUNT(C168,H168)&lt;2,"?",IF(H168-C168&gt;365,"Y","N")))</f>
        <v/>
      </c>
      <c r="N168" s="143">
        <f>IF(OR(N(I168)=0,COUNT(C168,H168)&lt;2,COUNT(L168)=0),"",IF(M168="Y",MAX(L168,0),0))</f>
        <v/>
      </c>
      <c r="O168" s="143">
        <f>IF(OR(N(I168)=0,COUNT(C168,H168)&lt;2,COUNT(L168)=0),"",IF(M168="N",MAX(L168,0),0))</f>
        <v/>
      </c>
      <c r="P168" s="143">
        <f>IF(OR(N(I168)=0,COUNT(L168)=0),"",MIN(L168,0))</f>
        <v/>
      </c>
      <c r="Q168" s="321">
        <f>IF(COUNTIFS(D168,"*OUTSTANDING*"),"OUTSTANDING",MAX(0,N(D168)-N(I168)))</f>
        <v/>
      </c>
      <c r="R168" s="321">
        <f>IF(COUNTIFS(D168:E168,"*OUTSTANDING*"),"OUTSTANDING",IF(N(D168)=0,0,E168*Q168/D168))</f>
        <v/>
      </c>
      <c r="S168" s="180" t="n"/>
      <c r="T168" s="180" t="n"/>
      <c r="U168" s="180" t="n"/>
    </row>
    <row r="169">
      <c r="A169" s="180" t="n"/>
      <c r="B169" s="180" t="n"/>
      <c r="C169" s="181" t="n"/>
      <c r="D169" s="259" t="n"/>
      <c r="E169" s="259" t="n"/>
      <c r="F169" s="180" t="n"/>
      <c r="G169" s="180" t="n"/>
      <c r="H169" s="181" t="n"/>
      <c r="I169" s="259" t="n"/>
      <c r="J169" s="259" t="n"/>
      <c r="K169" s="180" t="n"/>
      <c r="L169" s="143">
        <f>IF(COUNTIFS(D169:E169,"*OUTSTANDING*"),"",IF(J169=0,0,J169-E169*IF(D169=0,0,I169/D169)))</f>
        <v/>
      </c>
      <c r="M169" s="322">
        <f>IF(N(I169)=0,"",IF(COUNT(C169,H169)&lt;2,"?",IF(H169-C169&gt;365,"Y","N")))</f>
        <v/>
      </c>
      <c r="N169" s="143">
        <f>IF(OR(N(I169)=0,COUNT(C169,H169)&lt;2,COUNT(L169)=0),"",IF(M169="Y",MAX(L169,0),0))</f>
        <v/>
      </c>
      <c r="O169" s="143">
        <f>IF(OR(N(I169)=0,COUNT(C169,H169)&lt;2,COUNT(L169)=0),"",IF(M169="N",MAX(L169,0),0))</f>
        <v/>
      </c>
      <c r="P169" s="143">
        <f>IF(OR(N(I169)=0,COUNT(L169)=0),"",MIN(L169,0))</f>
        <v/>
      </c>
      <c r="Q169" s="321">
        <f>IF(COUNTIFS(D169,"*OUTSTANDING*"),"OUTSTANDING",MAX(0,N(D169)-N(I169)))</f>
        <v/>
      </c>
      <c r="R169" s="321">
        <f>IF(COUNTIFS(D169:E169,"*OUTSTANDING*"),"OUTSTANDING",IF(N(D169)=0,0,E169*Q169/D169))</f>
        <v/>
      </c>
      <c r="S169" s="180" t="n"/>
      <c r="T169" s="180" t="n"/>
      <c r="U169" s="180" t="n"/>
    </row>
    <row r="170">
      <c r="A170" s="180" t="n"/>
      <c r="B170" s="180" t="n"/>
      <c r="C170" s="181" t="n"/>
      <c r="D170" s="259" t="n"/>
      <c r="E170" s="259" t="n"/>
      <c r="F170" s="180" t="n"/>
      <c r="G170" s="180" t="n"/>
      <c r="H170" s="181" t="n"/>
      <c r="I170" s="259" t="n"/>
      <c r="J170" s="259" t="n"/>
      <c r="K170" s="180" t="n"/>
      <c r="L170" s="143">
        <f>IF(COUNTIFS(D170:E170,"*OUTSTANDING*"),"",IF(J170=0,0,J170-E170*IF(D170=0,0,I170/D170)))</f>
        <v/>
      </c>
      <c r="M170" s="322">
        <f>IF(N(I170)=0,"",IF(COUNT(C170,H170)&lt;2,"?",IF(H170-C170&gt;365,"Y","N")))</f>
        <v/>
      </c>
      <c r="N170" s="143">
        <f>IF(OR(N(I170)=0,COUNT(C170,H170)&lt;2,COUNT(L170)=0),"",IF(M170="Y",MAX(L170,0),0))</f>
        <v/>
      </c>
      <c r="O170" s="143">
        <f>IF(OR(N(I170)=0,COUNT(C170,H170)&lt;2,COUNT(L170)=0),"",IF(M170="N",MAX(L170,0),0))</f>
        <v/>
      </c>
      <c r="P170" s="143">
        <f>IF(OR(N(I170)=0,COUNT(L170)=0),"",MIN(L170,0))</f>
        <v/>
      </c>
      <c r="Q170" s="321">
        <f>IF(COUNTIFS(D170,"*OUTSTANDING*"),"OUTSTANDING",MAX(0,N(D170)-N(I170)))</f>
        <v/>
      </c>
      <c r="R170" s="321">
        <f>IF(COUNTIFS(D170:E170,"*OUTSTANDING*"),"OUTSTANDING",IF(N(D170)=0,0,E170*Q170/D170))</f>
        <v/>
      </c>
      <c r="S170" s="180" t="n"/>
      <c r="T170" s="180" t="n"/>
      <c r="U170" s="180" t="n"/>
    </row>
    <row r="171">
      <c r="A171" s="180" t="n"/>
      <c r="B171" s="180" t="n"/>
      <c r="C171" s="181" t="n"/>
      <c r="D171" s="259" t="n"/>
      <c r="E171" s="259" t="n"/>
      <c r="F171" s="180" t="n"/>
      <c r="G171" s="180" t="n"/>
      <c r="H171" s="181" t="n"/>
      <c r="I171" s="259" t="n"/>
      <c r="J171" s="259" t="n"/>
      <c r="K171" s="180" t="n"/>
      <c r="L171" s="143">
        <f>IF(COUNTIFS(D171:E171,"*OUTSTANDING*"),"",IF(J171=0,0,J171-E171*IF(D171=0,0,I171/D171)))</f>
        <v/>
      </c>
      <c r="M171" s="322">
        <f>IF(N(I171)=0,"",IF(COUNT(C171,H171)&lt;2,"?",IF(H171-C171&gt;365,"Y","N")))</f>
        <v/>
      </c>
      <c r="N171" s="143">
        <f>IF(OR(N(I171)=0,COUNT(C171,H171)&lt;2,COUNT(L171)=0),"",IF(M171="Y",MAX(L171,0),0))</f>
        <v/>
      </c>
      <c r="O171" s="143">
        <f>IF(OR(N(I171)=0,COUNT(C171,H171)&lt;2,COUNT(L171)=0),"",IF(M171="N",MAX(L171,0),0))</f>
        <v/>
      </c>
      <c r="P171" s="143">
        <f>IF(OR(N(I171)=0,COUNT(L171)=0),"",MIN(L171,0))</f>
        <v/>
      </c>
      <c r="Q171" s="321">
        <f>IF(COUNTIFS(D171,"*OUTSTANDING*"),"OUTSTANDING",MAX(0,N(D171)-N(I171)))</f>
        <v/>
      </c>
      <c r="R171" s="321">
        <f>IF(COUNTIFS(D171:E171,"*OUTSTANDING*"),"OUTSTANDING",IF(N(D171)=0,0,E171*Q171/D171))</f>
        <v/>
      </c>
      <c r="S171" s="180" t="n"/>
      <c r="T171" s="180" t="n"/>
      <c r="U171" s="180" t="n"/>
    </row>
    <row r="172">
      <c r="A172" s="180" t="n"/>
      <c r="B172" s="180" t="n"/>
      <c r="C172" s="181" t="n"/>
      <c r="D172" s="259" t="n"/>
      <c r="E172" s="259" t="n"/>
      <c r="F172" s="180" t="n"/>
      <c r="G172" s="180" t="n"/>
      <c r="H172" s="181" t="n"/>
      <c r="I172" s="259" t="n"/>
      <c r="J172" s="259" t="n"/>
      <c r="K172" s="180" t="n"/>
      <c r="L172" s="143">
        <f>IF(COUNTIFS(D172:E172,"*OUTSTANDING*"),"",IF(J172=0,0,J172-E172*IF(D172=0,0,I172/D172)))</f>
        <v/>
      </c>
      <c r="M172" s="322">
        <f>IF(N(I172)=0,"",IF(COUNT(C172,H172)&lt;2,"?",IF(H172-C172&gt;365,"Y","N")))</f>
        <v/>
      </c>
      <c r="N172" s="143">
        <f>IF(OR(N(I172)=0,COUNT(C172,H172)&lt;2,COUNT(L172)=0),"",IF(M172="Y",MAX(L172,0),0))</f>
        <v/>
      </c>
      <c r="O172" s="143">
        <f>IF(OR(N(I172)=0,COUNT(C172,H172)&lt;2,COUNT(L172)=0),"",IF(M172="N",MAX(L172,0),0))</f>
        <v/>
      </c>
      <c r="P172" s="143">
        <f>IF(OR(N(I172)=0,COUNT(L172)=0),"",MIN(L172,0))</f>
        <v/>
      </c>
      <c r="Q172" s="321">
        <f>IF(COUNTIFS(D172,"*OUTSTANDING*"),"OUTSTANDING",MAX(0,N(D172)-N(I172)))</f>
        <v/>
      </c>
      <c r="R172" s="321">
        <f>IF(COUNTIFS(D172:E172,"*OUTSTANDING*"),"OUTSTANDING",IF(N(D172)=0,0,E172*Q172/D172))</f>
        <v/>
      </c>
      <c r="S172" s="180" t="n"/>
      <c r="T172" s="180" t="n"/>
      <c r="U172" s="180" t="n"/>
    </row>
    <row r="173">
      <c r="A173" s="180" t="n"/>
      <c r="B173" s="180" t="n"/>
      <c r="C173" s="181" t="n"/>
      <c r="D173" s="259" t="n"/>
      <c r="E173" s="259" t="n"/>
      <c r="F173" s="180" t="n"/>
      <c r="G173" s="180" t="n"/>
      <c r="H173" s="181" t="n"/>
      <c r="I173" s="259" t="n"/>
      <c r="J173" s="259" t="n"/>
      <c r="K173" s="180" t="n"/>
      <c r="L173" s="143">
        <f>IF(COUNTIFS(D173:E173,"*OUTSTANDING*"),"",IF(J173=0,0,J173-E173*IF(D173=0,0,I173/D173)))</f>
        <v/>
      </c>
      <c r="M173" s="322">
        <f>IF(N(I173)=0,"",IF(COUNT(C173,H173)&lt;2,"?",IF(H173-C173&gt;365,"Y","N")))</f>
        <v/>
      </c>
      <c r="N173" s="143">
        <f>IF(OR(N(I173)=0,COUNT(C173,H173)&lt;2,COUNT(L173)=0),"",IF(M173="Y",MAX(L173,0),0))</f>
        <v/>
      </c>
      <c r="O173" s="143">
        <f>IF(OR(N(I173)=0,COUNT(C173,H173)&lt;2,COUNT(L173)=0),"",IF(M173="N",MAX(L173,0),0))</f>
        <v/>
      </c>
      <c r="P173" s="143">
        <f>IF(OR(N(I173)=0,COUNT(L173)=0),"",MIN(L173,0))</f>
        <v/>
      </c>
      <c r="Q173" s="321">
        <f>IF(COUNTIFS(D173,"*OUTSTANDING*"),"OUTSTANDING",MAX(0,N(D173)-N(I173)))</f>
        <v/>
      </c>
      <c r="R173" s="321">
        <f>IF(COUNTIFS(D173:E173,"*OUTSTANDING*"),"OUTSTANDING",IF(N(D173)=0,0,E173*Q173/D173))</f>
        <v/>
      </c>
      <c r="S173" s="180" t="n"/>
      <c r="T173" s="180" t="n"/>
      <c r="U173" s="180" t="n"/>
    </row>
    <row r="174">
      <c r="A174" s="180" t="n"/>
      <c r="B174" s="180" t="n"/>
      <c r="C174" s="181" t="n"/>
      <c r="D174" s="259" t="n"/>
      <c r="E174" s="259" t="n"/>
      <c r="F174" s="180" t="n"/>
      <c r="G174" s="180" t="n"/>
      <c r="H174" s="181" t="n"/>
      <c r="I174" s="259" t="n"/>
      <c r="J174" s="259" t="n"/>
      <c r="K174" s="180" t="n"/>
      <c r="L174" s="143">
        <f>IF(COUNTIFS(D174:E174,"*OUTSTANDING*"),"",IF(J174=0,0,J174-E174*IF(D174=0,0,I174/D174)))</f>
        <v/>
      </c>
      <c r="M174" s="322">
        <f>IF(N(I174)=0,"",IF(COUNT(C174,H174)&lt;2,"?",IF(H174-C174&gt;365,"Y","N")))</f>
        <v/>
      </c>
      <c r="N174" s="143">
        <f>IF(OR(N(I174)=0,COUNT(C174,H174)&lt;2,COUNT(L174)=0),"",IF(M174="Y",MAX(L174,0),0))</f>
        <v/>
      </c>
      <c r="O174" s="143">
        <f>IF(OR(N(I174)=0,COUNT(C174,H174)&lt;2,COUNT(L174)=0),"",IF(M174="N",MAX(L174,0),0))</f>
        <v/>
      </c>
      <c r="P174" s="143">
        <f>IF(OR(N(I174)=0,COUNT(L174)=0),"",MIN(L174,0))</f>
        <v/>
      </c>
      <c r="Q174" s="321">
        <f>IF(COUNTIFS(D174,"*OUTSTANDING*"),"OUTSTANDING",MAX(0,N(D174)-N(I174)))</f>
        <v/>
      </c>
      <c r="R174" s="321">
        <f>IF(COUNTIFS(D174:E174,"*OUTSTANDING*"),"OUTSTANDING",IF(N(D174)=0,0,E174*Q174/D174))</f>
        <v/>
      </c>
      <c r="S174" s="180" t="n"/>
      <c r="T174" s="180" t="n"/>
      <c r="U174" s="180" t="n"/>
    </row>
    <row r="175">
      <c r="A175" s="180" t="n"/>
      <c r="B175" s="180" t="n"/>
      <c r="C175" s="181" t="n"/>
      <c r="D175" s="259" t="n"/>
      <c r="E175" s="259" t="n"/>
      <c r="F175" s="180" t="n"/>
      <c r="G175" s="180" t="n"/>
      <c r="H175" s="181" t="n"/>
      <c r="I175" s="259" t="n"/>
      <c r="J175" s="259" t="n"/>
      <c r="K175" s="180" t="n"/>
      <c r="L175" s="143">
        <f>IF(COUNTIFS(D175:E175,"*OUTSTANDING*"),"",IF(J175=0,0,J175-E175*IF(D175=0,0,I175/D175)))</f>
        <v/>
      </c>
      <c r="M175" s="322">
        <f>IF(N(I175)=0,"",IF(COUNT(C175,H175)&lt;2,"?",IF(H175-C175&gt;365,"Y","N")))</f>
        <v/>
      </c>
      <c r="N175" s="143">
        <f>IF(OR(N(I175)=0,COUNT(C175,H175)&lt;2,COUNT(L175)=0),"",IF(M175="Y",MAX(L175,0),0))</f>
        <v/>
      </c>
      <c r="O175" s="143">
        <f>IF(OR(N(I175)=0,COUNT(C175,H175)&lt;2,COUNT(L175)=0),"",IF(M175="N",MAX(L175,0),0))</f>
        <v/>
      </c>
      <c r="P175" s="143">
        <f>IF(OR(N(I175)=0,COUNT(L175)=0),"",MIN(L175,0))</f>
        <v/>
      </c>
      <c r="Q175" s="321">
        <f>IF(COUNTIFS(D175,"*OUTSTANDING*"),"OUTSTANDING",MAX(0,N(D175)-N(I175)))</f>
        <v/>
      </c>
      <c r="R175" s="321">
        <f>IF(COUNTIFS(D175:E175,"*OUTSTANDING*"),"OUTSTANDING",IF(N(D175)=0,0,E175*Q175/D175))</f>
        <v/>
      </c>
      <c r="S175" s="180" t="n"/>
      <c r="T175" s="180" t="n"/>
      <c r="U175" s="180" t="n"/>
    </row>
    <row r="176">
      <c r="A176" s="180" t="n"/>
      <c r="B176" s="180" t="n"/>
      <c r="C176" s="181" t="n"/>
      <c r="D176" s="259" t="n"/>
      <c r="E176" s="259" t="n"/>
      <c r="F176" s="180" t="n"/>
      <c r="G176" s="180" t="n"/>
      <c r="H176" s="181" t="n"/>
      <c r="I176" s="259" t="n"/>
      <c r="J176" s="259" t="n"/>
      <c r="K176" s="180" t="n"/>
      <c r="L176" s="143">
        <f>IF(COUNTIFS(D176:E176,"*OUTSTANDING*"),"",IF(J176=0,0,J176-E176*IF(D176=0,0,I176/D176)))</f>
        <v/>
      </c>
      <c r="M176" s="322">
        <f>IF(N(I176)=0,"",IF(COUNT(C176,H176)&lt;2,"?",IF(H176-C176&gt;365,"Y","N")))</f>
        <v/>
      </c>
      <c r="N176" s="143">
        <f>IF(OR(N(I176)=0,COUNT(C176,H176)&lt;2,COUNT(L176)=0),"",IF(M176="Y",MAX(L176,0),0))</f>
        <v/>
      </c>
      <c r="O176" s="143">
        <f>IF(OR(N(I176)=0,COUNT(C176,H176)&lt;2,COUNT(L176)=0),"",IF(M176="N",MAX(L176,0),0))</f>
        <v/>
      </c>
      <c r="P176" s="143">
        <f>IF(OR(N(I176)=0,COUNT(L176)=0),"",MIN(L176,0))</f>
        <v/>
      </c>
      <c r="Q176" s="321">
        <f>IF(COUNTIFS(D176,"*OUTSTANDING*"),"OUTSTANDING",MAX(0,N(D176)-N(I176)))</f>
        <v/>
      </c>
      <c r="R176" s="321">
        <f>IF(COUNTIFS(D176:E176,"*OUTSTANDING*"),"OUTSTANDING",IF(N(D176)=0,0,E176*Q176/D176))</f>
        <v/>
      </c>
      <c r="S176" s="180" t="n"/>
      <c r="T176" s="180" t="n"/>
      <c r="U176" s="180" t="n"/>
    </row>
    <row r="177">
      <c r="A177" s="180" t="n"/>
      <c r="B177" s="180" t="n"/>
      <c r="C177" s="181" t="n"/>
      <c r="D177" s="259" t="n"/>
      <c r="E177" s="259" t="n"/>
      <c r="F177" s="180" t="n"/>
      <c r="G177" s="180" t="n"/>
      <c r="H177" s="181" t="n"/>
      <c r="I177" s="259" t="n"/>
      <c r="J177" s="259" t="n"/>
      <c r="K177" s="180" t="n"/>
      <c r="L177" s="143">
        <f>IF(COUNTIFS(D177:E177,"*OUTSTANDING*"),"",IF(J177=0,0,J177-E177*IF(D177=0,0,I177/D177)))</f>
        <v/>
      </c>
      <c r="M177" s="322">
        <f>IF(N(I177)=0,"",IF(COUNT(C177,H177)&lt;2,"?",IF(H177-C177&gt;365,"Y","N")))</f>
        <v/>
      </c>
      <c r="N177" s="143">
        <f>IF(OR(N(I177)=0,COUNT(C177,H177)&lt;2,COUNT(L177)=0),"",IF(M177="Y",MAX(L177,0),0))</f>
        <v/>
      </c>
      <c r="O177" s="143">
        <f>IF(OR(N(I177)=0,COUNT(C177,H177)&lt;2,COUNT(L177)=0),"",IF(M177="N",MAX(L177,0),0))</f>
        <v/>
      </c>
      <c r="P177" s="143">
        <f>IF(OR(N(I177)=0,COUNT(L177)=0),"",MIN(L177,0))</f>
        <v/>
      </c>
      <c r="Q177" s="321">
        <f>IF(COUNTIFS(D177,"*OUTSTANDING*"),"OUTSTANDING",MAX(0,N(D177)-N(I177)))</f>
        <v/>
      </c>
      <c r="R177" s="321">
        <f>IF(COUNTIFS(D177:E177,"*OUTSTANDING*"),"OUTSTANDING",IF(N(D177)=0,0,E177*Q177/D177))</f>
        <v/>
      </c>
      <c r="S177" s="180" t="n"/>
      <c r="T177" s="180" t="n"/>
      <c r="U177" s="180" t="n"/>
    </row>
    <row r="178">
      <c r="A178" s="180" t="n"/>
      <c r="B178" s="180" t="n"/>
      <c r="C178" s="181" t="n"/>
      <c r="D178" s="259" t="n"/>
      <c r="E178" s="259" t="n"/>
      <c r="F178" s="180" t="n"/>
      <c r="G178" s="180" t="n"/>
      <c r="H178" s="181" t="n"/>
      <c r="I178" s="259" t="n"/>
      <c r="J178" s="259" t="n"/>
      <c r="K178" s="180" t="n"/>
      <c r="L178" s="143">
        <f>IF(COUNTIFS(D178:E178,"*OUTSTANDING*"),"",IF(J178=0,0,J178-E178*IF(D178=0,0,I178/D178)))</f>
        <v/>
      </c>
      <c r="M178" s="322">
        <f>IF(N(I178)=0,"",IF(COUNT(C178,H178)&lt;2,"?",IF(H178-C178&gt;365,"Y","N")))</f>
        <v/>
      </c>
      <c r="N178" s="143">
        <f>IF(OR(N(I178)=0,COUNT(C178,H178)&lt;2,COUNT(L178)=0),"",IF(M178="Y",MAX(L178,0),0))</f>
        <v/>
      </c>
      <c r="O178" s="143">
        <f>IF(OR(N(I178)=0,COUNT(C178,H178)&lt;2,COUNT(L178)=0),"",IF(M178="N",MAX(L178,0),0))</f>
        <v/>
      </c>
      <c r="P178" s="143">
        <f>IF(OR(N(I178)=0,COUNT(L178)=0),"",MIN(L178,0))</f>
        <v/>
      </c>
      <c r="Q178" s="321">
        <f>IF(COUNTIFS(D178,"*OUTSTANDING*"),"OUTSTANDING",MAX(0,N(D178)-N(I178)))</f>
        <v/>
      </c>
      <c r="R178" s="321">
        <f>IF(COUNTIFS(D178:E178,"*OUTSTANDING*"),"OUTSTANDING",IF(N(D178)=0,0,E178*Q178/D178))</f>
        <v/>
      </c>
      <c r="S178" s="180" t="n"/>
      <c r="T178" s="180" t="n"/>
      <c r="U178" s="180" t="n"/>
    </row>
    <row r="179">
      <c r="A179" s="180" t="n"/>
      <c r="B179" s="180" t="n"/>
      <c r="C179" s="181" t="n"/>
      <c r="D179" s="259" t="n"/>
      <c r="E179" s="259" t="n"/>
      <c r="F179" s="180" t="n"/>
      <c r="G179" s="180" t="n"/>
      <c r="H179" s="181" t="n"/>
      <c r="I179" s="259" t="n"/>
      <c r="J179" s="259" t="n"/>
      <c r="K179" s="180" t="n"/>
      <c r="L179" s="143">
        <f>IF(COUNTIFS(D179:E179,"*OUTSTANDING*"),"",IF(J179=0,0,J179-E179*IF(D179=0,0,I179/D179)))</f>
        <v/>
      </c>
      <c r="M179" s="322">
        <f>IF(N(I179)=0,"",IF(COUNT(C179,H179)&lt;2,"?",IF(H179-C179&gt;365,"Y","N")))</f>
        <v/>
      </c>
      <c r="N179" s="143">
        <f>IF(OR(N(I179)=0,COUNT(C179,H179)&lt;2,COUNT(L179)=0),"",IF(M179="Y",MAX(L179,0),0))</f>
        <v/>
      </c>
      <c r="O179" s="143">
        <f>IF(OR(N(I179)=0,COUNT(C179,H179)&lt;2,COUNT(L179)=0),"",IF(M179="N",MAX(L179,0),0))</f>
        <v/>
      </c>
      <c r="P179" s="143">
        <f>IF(OR(N(I179)=0,COUNT(L179)=0),"",MIN(L179,0))</f>
        <v/>
      </c>
      <c r="Q179" s="321">
        <f>IF(COUNTIFS(D179,"*OUTSTANDING*"),"OUTSTANDING",MAX(0,N(D179)-N(I179)))</f>
        <v/>
      </c>
      <c r="R179" s="321">
        <f>IF(COUNTIFS(D179:E179,"*OUTSTANDING*"),"OUTSTANDING",IF(N(D179)=0,0,E179*Q179/D179))</f>
        <v/>
      </c>
      <c r="S179" s="180" t="n"/>
      <c r="T179" s="180" t="n"/>
      <c r="U179" s="180" t="n"/>
    </row>
    <row r="180">
      <c r="A180" s="180" t="n"/>
      <c r="B180" s="180" t="n"/>
      <c r="C180" s="181" t="n"/>
      <c r="D180" s="259" t="n"/>
      <c r="E180" s="259" t="n"/>
      <c r="F180" s="180" t="n"/>
      <c r="G180" s="180" t="n"/>
      <c r="H180" s="181" t="n"/>
      <c r="I180" s="259" t="n"/>
      <c r="J180" s="259" t="n"/>
      <c r="K180" s="180" t="n"/>
      <c r="L180" s="143">
        <f>IF(COUNTIFS(D180:E180,"*OUTSTANDING*"),"",IF(J180=0,0,J180-E180*IF(D180=0,0,I180/D180)))</f>
        <v/>
      </c>
      <c r="M180" s="322">
        <f>IF(N(I180)=0,"",IF(COUNT(C180,H180)&lt;2,"?",IF(H180-C180&gt;365,"Y","N")))</f>
        <v/>
      </c>
      <c r="N180" s="143">
        <f>IF(OR(N(I180)=0,COUNT(C180,H180)&lt;2,COUNT(L180)=0),"",IF(M180="Y",MAX(L180,0),0))</f>
        <v/>
      </c>
      <c r="O180" s="143">
        <f>IF(OR(N(I180)=0,COUNT(C180,H180)&lt;2,COUNT(L180)=0),"",IF(M180="N",MAX(L180,0),0))</f>
        <v/>
      </c>
      <c r="P180" s="143">
        <f>IF(OR(N(I180)=0,COUNT(L180)=0),"",MIN(L180,0))</f>
        <v/>
      </c>
      <c r="Q180" s="321">
        <f>IF(COUNTIFS(D180,"*OUTSTANDING*"),"OUTSTANDING",MAX(0,N(D180)-N(I180)))</f>
        <v/>
      </c>
      <c r="R180" s="321">
        <f>IF(COUNTIFS(D180:E180,"*OUTSTANDING*"),"OUTSTANDING",IF(N(D180)=0,0,E180*Q180/D180))</f>
        <v/>
      </c>
      <c r="S180" s="180" t="n"/>
      <c r="T180" s="180" t="n"/>
      <c r="U180" s="180" t="n"/>
    </row>
    <row r="181">
      <c r="A181" s="180" t="n"/>
      <c r="B181" s="180" t="n"/>
      <c r="C181" s="181" t="n"/>
      <c r="D181" s="259" t="n"/>
      <c r="E181" s="259" t="n"/>
      <c r="F181" s="180" t="n"/>
      <c r="G181" s="180" t="n"/>
      <c r="H181" s="181" t="n"/>
      <c r="I181" s="259" t="n"/>
      <c r="J181" s="259" t="n"/>
      <c r="K181" s="180" t="n"/>
      <c r="L181" s="143">
        <f>IF(COUNTIFS(D181:E181,"*OUTSTANDING*"),"",IF(J181=0,0,J181-E181*IF(D181=0,0,I181/D181)))</f>
        <v/>
      </c>
      <c r="M181" s="322">
        <f>IF(N(I181)=0,"",IF(COUNT(C181,H181)&lt;2,"?",IF(H181-C181&gt;365,"Y","N")))</f>
        <v/>
      </c>
      <c r="N181" s="143">
        <f>IF(OR(N(I181)=0,COUNT(C181,H181)&lt;2,COUNT(L181)=0),"",IF(M181="Y",MAX(L181,0),0))</f>
        <v/>
      </c>
      <c r="O181" s="143">
        <f>IF(OR(N(I181)=0,COUNT(C181,H181)&lt;2,COUNT(L181)=0),"",IF(M181="N",MAX(L181,0),0))</f>
        <v/>
      </c>
      <c r="P181" s="143">
        <f>IF(OR(N(I181)=0,COUNT(L181)=0),"",MIN(L181,0))</f>
        <v/>
      </c>
      <c r="Q181" s="321">
        <f>IF(COUNTIFS(D181,"*OUTSTANDING*"),"OUTSTANDING",MAX(0,N(D181)-N(I181)))</f>
        <v/>
      </c>
      <c r="R181" s="321">
        <f>IF(COUNTIFS(D181:E181,"*OUTSTANDING*"),"OUTSTANDING",IF(N(D181)=0,0,E181*Q181/D181))</f>
        <v/>
      </c>
      <c r="S181" s="180" t="n"/>
      <c r="T181" s="180" t="n"/>
      <c r="U181" s="180" t="n"/>
    </row>
    <row r="182">
      <c r="A182" s="180" t="n"/>
      <c r="B182" s="180" t="n"/>
      <c r="C182" s="181" t="n"/>
      <c r="D182" s="259" t="n"/>
      <c r="E182" s="259" t="n"/>
      <c r="F182" s="180" t="n"/>
      <c r="G182" s="180" t="n"/>
      <c r="H182" s="181" t="n"/>
      <c r="I182" s="259" t="n"/>
      <c r="J182" s="259" t="n"/>
      <c r="K182" s="180" t="n"/>
      <c r="L182" s="143">
        <f>IF(COUNTIFS(D182:E182,"*OUTSTANDING*"),"",IF(J182=0,0,J182-E182*IF(D182=0,0,I182/D182)))</f>
        <v/>
      </c>
      <c r="M182" s="322">
        <f>IF(N(I182)=0,"",IF(COUNT(C182,H182)&lt;2,"?",IF(H182-C182&gt;365,"Y","N")))</f>
        <v/>
      </c>
      <c r="N182" s="143">
        <f>IF(OR(N(I182)=0,COUNT(C182,H182)&lt;2,COUNT(L182)=0),"",IF(M182="Y",MAX(L182,0),0))</f>
        <v/>
      </c>
      <c r="O182" s="143">
        <f>IF(OR(N(I182)=0,COUNT(C182,H182)&lt;2,COUNT(L182)=0),"",IF(M182="N",MAX(L182,0),0))</f>
        <v/>
      </c>
      <c r="P182" s="143">
        <f>IF(OR(N(I182)=0,COUNT(L182)=0),"",MIN(L182,0))</f>
        <v/>
      </c>
      <c r="Q182" s="321">
        <f>IF(COUNTIFS(D182,"*OUTSTANDING*"),"OUTSTANDING",MAX(0,N(D182)-N(I182)))</f>
        <v/>
      </c>
      <c r="R182" s="321">
        <f>IF(COUNTIFS(D182:E182,"*OUTSTANDING*"),"OUTSTANDING",IF(N(D182)=0,0,E182*Q182/D182))</f>
        <v/>
      </c>
      <c r="S182" s="180" t="n"/>
      <c r="T182" s="180" t="n"/>
      <c r="U182" s="180" t="n"/>
    </row>
    <row r="183">
      <c r="A183" s="180" t="n"/>
      <c r="B183" s="180" t="n"/>
      <c r="C183" s="181" t="n"/>
      <c r="D183" s="259" t="n"/>
      <c r="E183" s="259" t="n"/>
      <c r="F183" s="180" t="n"/>
      <c r="G183" s="180" t="n"/>
      <c r="H183" s="181" t="n"/>
      <c r="I183" s="259" t="n"/>
      <c r="J183" s="259" t="n"/>
      <c r="K183" s="180" t="n"/>
      <c r="L183" s="143">
        <f>IF(COUNTIFS(D183:E183,"*OUTSTANDING*"),"",IF(J183=0,0,J183-E183*IF(D183=0,0,I183/D183)))</f>
        <v/>
      </c>
      <c r="M183" s="322">
        <f>IF(N(I183)=0,"",IF(COUNT(C183,H183)&lt;2,"?",IF(H183-C183&gt;365,"Y","N")))</f>
        <v/>
      </c>
      <c r="N183" s="143">
        <f>IF(OR(N(I183)=0,COUNT(C183,H183)&lt;2,COUNT(L183)=0),"",IF(M183="Y",MAX(L183,0),0))</f>
        <v/>
      </c>
      <c r="O183" s="143">
        <f>IF(OR(N(I183)=0,COUNT(C183,H183)&lt;2,COUNT(L183)=0),"",IF(M183="N",MAX(L183,0),0))</f>
        <v/>
      </c>
      <c r="P183" s="143">
        <f>IF(OR(N(I183)=0,COUNT(L183)=0),"",MIN(L183,0))</f>
        <v/>
      </c>
      <c r="Q183" s="321">
        <f>IF(COUNTIFS(D183,"*OUTSTANDING*"),"OUTSTANDING",MAX(0,N(D183)-N(I183)))</f>
        <v/>
      </c>
      <c r="R183" s="321">
        <f>IF(COUNTIFS(D183:E183,"*OUTSTANDING*"),"OUTSTANDING",IF(N(D183)=0,0,E183*Q183/D183))</f>
        <v/>
      </c>
      <c r="S183" s="180" t="n"/>
      <c r="T183" s="180" t="n"/>
      <c r="U183" s="180" t="n"/>
    </row>
    <row r="184">
      <c r="A184" s="180" t="n"/>
      <c r="B184" s="180" t="n"/>
      <c r="C184" s="181" t="n"/>
      <c r="D184" s="259" t="n"/>
      <c r="E184" s="259" t="n"/>
      <c r="F184" s="180" t="n"/>
      <c r="G184" s="180" t="n"/>
      <c r="H184" s="181" t="n"/>
      <c r="I184" s="259" t="n"/>
      <c r="J184" s="259" t="n"/>
      <c r="K184" s="180" t="n"/>
      <c r="L184" s="143">
        <f>IF(COUNTIFS(D184:E184,"*OUTSTANDING*"),"",IF(J184=0,0,J184-E184*IF(D184=0,0,I184/D184)))</f>
        <v/>
      </c>
      <c r="M184" s="322">
        <f>IF(N(I184)=0,"",IF(COUNT(C184,H184)&lt;2,"?",IF(H184-C184&gt;365,"Y","N")))</f>
        <v/>
      </c>
      <c r="N184" s="143">
        <f>IF(OR(N(I184)=0,COUNT(C184,H184)&lt;2,COUNT(L184)=0),"",IF(M184="Y",MAX(L184,0),0))</f>
        <v/>
      </c>
      <c r="O184" s="143">
        <f>IF(OR(N(I184)=0,COUNT(C184,H184)&lt;2,COUNT(L184)=0),"",IF(M184="N",MAX(L184,0),0))</f>
        <v/>
      </c>
      <c r="P184" s="143">
        <f>IF(OR(N(I184)=0,COUNT(L184)=0),"",MIN(L184,0))</f>
        <v/>
      </c>
      <c r="Q184" s="321">
        <f>IF(COUNTIFS(D184,"*OUTSTANDING*"),"OUTSTANDING",MAX(0,N(D184)-N(I184)))</f>
        <v/>
      </c>
      <c r="R184" s="321">
        <f>IF(COUNTIFS(D184:E184,"*OUTSTANDING*"),"OUTSTANDING",IF(N(D184)=0,0,E184*Q184/D184))</f>
        <v/>
      </c>
      <c r="S184" s="180" t="n"/>
      <c r="T184" s="180" t="n"/>
      <c r="U184" s="180" t="n"/>
    </row>
    <row r="185">
      <c r="A185" s="180" t="n"/>
      <c r="B185" s="180" t="n"/>
      <c r="C185" s="181" t="n"/>
      <c r="D185" s="259" t="n"/>
      <c r="E185" s="259" t="n"/>
      <c r="F185" s="180" t="n"/>
      <c r="G185" s="180" t="n"/>
      <c r="H185" s="181" t="n"/>
      <c r="I185" s="259" t="n"/>
      <c r="J185" s="259" t="n"/>
      <c r="K185" s="180" t="n"/>
      <c r="L185" s="143">
        <f>IF(COUNTIFS(D185:E185,"*OUTSTANDING*"),"",IF(J185=0,0,J185-E185*IF(D185=0,0,I185/D185)))</f>
        <v/>
      </c>
      <c r="M185" s="322">
        <f>IF(N(I185)=0,"",IF(COUNT(C185,H185)&lt;2,"?",IF(H185-C185&gt;365,"Y","N")))</f>
        <v/>
      </c>
      <c r="N185" s="143">
        <f>IF(OR(N(I185)=0,COUNT(C185,H185)&lt;2,COUNT(L185)=0),"",IF(M185="Y",MAX(L185,0),0))</f>
        <v/>
      </c>
      <c r="O185" s="143">
        <f>IF(OR(N(I185)=0,COUNT(C185,H185)&lt;2,COUNT(L185)=0),"",IF(M185="N",MAX(L185,0),0))</f>
        <v/>
      </c>
      <c r="P185" s="143">
        <f>IF(OR(N(I185)=0,COUNT(L185)=0),"",MIN(L185,0))</f>
        <v/>
      </c>
      <c r="Q185" s="321">
        <f>IF(COUNTIFS(D185,"*OUTSTANDING*"),"OUTSTANDING",MAX(0,N(D185)-N(I185)))</f>
        <v/>
      </c>
      <c r="R185" s="321">
        <f>IF(COUNTIFS(D185:E185,"*OUTSTANDING*"),"OUTSTANDING",IF(N(D185)=0,0,E185*Q185/D185))</f>
        <v/>
      </c>
      <c r="S185" s="180" t="n"/>
      <c r="T185" s="180" t="n"/>
      <c r="U185" s="180" t="n"/>
    </row>
    <row r="186">
      <c r="A186" s="180" t="n"/>
      <c r="B186" s="180" t="n"/>
      <c r="C186" s="181" t="n"/>
      <c r="D186" s="259" t="n"/>
      <c r="E186" s="259" t="n"/>
      <c r="F186" s="180" t="n"/>
      <c r="G186" s="180" t="n"/>
      <c r="H186" s="181" t="n"/>
      <c r="I186" s="259" t="n"/>
      <c r="J186" s="259" t="n"/>
      <c r="K186" s="180" t="n"/>
      <c r="L186" s="143">
        <f>IF(COUNTIFS(D186:E186,"*OUTSTANDING*"),"",IF(J186=0,0,J186-E186*IF(D186=0,0,I186/D186)))</f>
        <v/>
      </c>
      <c r="M186" s="322">
        <f>IF(N(I186)=0,"",IF(COUNT(C186,H186)&lt;2,"?",IF(H186-C186&gt;365,"Y","N")))</f>
        <v/>
      </c>
      <c r="N186" s="143">
        <f>IF(OR(N(I186)=0,COUNT(C186,H186)&lt;2,COUNT(L186)=0),"",IF(M186="Y",MAX(L186,0),0))</f>
        <v/>
      </c>
      <c r="O186" s="143">
        <f>IF(OR(N(I186)=0,COUNT(C186,H186)&lt;2,COUNT(L186)=0),"",IF(M186="N",MAX(L186,0),0))</f>
        <v/>
      </c>
      <c r="P186" s="143">
        <f>IF(OR(N(I186)=0,COUNT(L186)=0),"",MIN(L186,0))</f>
        <v/>
      </c>
      <c r="Q186" s="321">
        <f>IF(COUNTIFS(D186,"*OUTSTANDING*"),"OUTSTANDING",MAX(0,N(D186)-N(I186)))</f>
        <v/>
      </c>
      <c r="R186" s="321">
        <f>IF(COUNTIFS(D186:E186,"*OUTSTANDING*"),"OUTSTANDING",IF(N(D186)=0,0,E186*Q186/D186))</f>
        <v/>
      </c>
      <c r="S186" s="180" t="n"/>
      <c r="T186" s="180" t="n"/>
      <c r="U186" s="180" t="n"/>
    </row>
    <row r="187">
      <c r="A187" s="180" t="n"/>
      <c r="B187" s="180" t="n"/>
      <c r="C187" s="181" t="n"/>
      <c r="D187" s="259" t="n"/>
      <c r="E187" s="259" t="n"/>
      <c r="F187" s="180" t="n"/>
      <c r="G187" s="180" t="n"/>
      <c r="H187" s="181" t="n"/>
      <c r="I187" s="259" t="n"/>
      <c r="J187" s="259" t="n"/>
      <c r="K187" s="180" t="n"/>
      <c r="L187" s="143">
        <f>IF(COUNTIFS(D187:E187,"*OUTSTANDING*"),"",IF(J187=0,0,J187-E187*IF(D187=0,0,I187/D187)))</f>
        <v/>
      </c>
      <c r="M187" s="322">
        <f>IF(N(I187)=0,"",IF(COUNT(C187,H187)&lt;2,"?",IF(H187-C187&gt;365,"Y","N")))</f>
        <v/>
      </c>
      <c r="N187" s="143">
        <f>IF(OR(N(I187)=0,COUNT(C187,H187)&lt;2,COUNT(L187)=0),"",IF(M187="Y",MAX(L187,0),0))</f>
        <v/>
      </c>
      <c r="O187" s="143">
        <f>IF(OR(N(I187)=0,COUNT(C187,H187)&lt;2,COUNT(L187)=0),"",IF(M187="N",MAX(L187,0),0))</f>
        <v/>
      </c>
      <c r="P187" s="143">
        <f>IF(OR(N(I187)=0,COUNT(L187)=0),"",MIN(L187,0))</f>
        <v/>
      </c>
      <c r="Q187" s="321">
        <f>IF(COUNTIFS(D187,"*OUTSTANDING*"),"OUTSTANDING",MAX(0,N(D187)-N(I187)))</f>
        <v/>
      </c>
      <c r="R187" s="321">
        <f>IF(COUNTIFS(D187:E187,"*OUTSTANDING*"),"OUTSTANDING",IF(N(D187)=0,0,E187*Q187/D187))</f>
        <v/>
      </c>
      <c r="S187" s="180" t="n"/>
      <c r="T187" s="180" t="n"/>
      <c r="U187" s="180" t="n"/>
    </row>
    <row r="188">
      <c r="A188" s="180" t="n"/>
      <c r="B188" s="180" t="n"/>
      <c r="C188" s="181" t="n"/>
      <c r="D188" s="259" t="n"/>
      <c r="E188" s="259" t="n"/>
      <c r="F188" s="180" t="n"/>
      <c r="G188" s="180" t="n"/>
      <c r="H188" s="181" t="n"/>
      <c r="I188" s="259" t="n"/>
      <c r="J188" s="259" t="n"/>
      <c r="K188" s="180" t="n"/>
      <c r="L188" s="143">
        <f>IF(COUNTIFS(D188:E188,"*OUTSTANDING*"),"",IF(J188=0,0,J188-E188*IF(D188=0,0,I188/D188)))</f>
        <v/>
      </c>
      <c r="M188" s="322">
        <f>IF(N(I188)=0,"",IF(COUNT(C188,H188)&lt;2,"?",IF(H188-C188&gt;365,"Y","N")))</f>
        <v/>
      </c>
      <c r="N188" s="143">
        <f>IF(OR(N(I188)=0,COUNT(C188,H188)&lt;2,COUNT(L188)=0),"",IF(M188="Y",MAX(L188,0),0))</f>
        <v/>
      </c>
      <c r="O188" s="143">
        <f>IF(OR(N(I188)=0,COUNT(C188,H188)&lt;2,COUNT(L188)=0),"",IF(M188="N",MAX(L188,0),0))</f>
        <v/>
      </c>
      <c r="P188" s="143">
        <f>IF(OR(N(I188)=0,COUNT(L188)=0),"",MIN(L188,0))</f>
        <v/>
      </c>
      <c r="Q188" s="321">
        <f>IF(COUNTIFS(D188,"*OUTSTANDING*"),"OUTSTANDING",MAX(0,N(D188)-N(I188)))</f>
        <v/>
      </c>
      <c r="R188" s="321">
        <f>IF(COUNTIFS(D188:E188,"*OUTSTANDING*"),"OUTSTANDING",IF(N(D188)=0,0,E188*Q188/D188))</f>
        <v/>
      </c>
      <c r="S188" s="180" t="n"/>
      <c r="T188" s="180" t="n"/>
      <c r="U188" s="180" t="n"/>
    </row>
    <row r="189">
      <c r="A189" s="180" t="n"/>
      <c r="B189" s="180" t="n"/>
      <c r="C189" s="181" t="n"/>
      <c r="D189" s="259" t="n"/>
      <c r="E189" s="259" t="n"/>
      <c r="F189" s="180" t="n"/>
      <c r="G189" s="180" t="n"/>
      <c r="H189" s="181" t="n"/>
      <c r="I189" s="259" t="n"/>
      <c r="J189" s="259" t="n"/>
      <c r="K189" s="180" t="n"/>
      <c r="L189" s="143">
        <f>IF(COUNTIFS(D189:E189,"*OUTSTANDING*"),"",IF(J189=0,0,J189-E189*IF(D189=0,0,I189/D189)))</f>
        <v/>
      </c>
      <c r="M189" s="322">
        <f>IF(N(I189)=0,"",IF(COUNT(C189,H189)&lt;2,"?",IF(H189-C189&gt;365,"Y","N")))</f>
        <v/>
      </c>
      <c r="N189" s="143">
        <f>IF(OR(N(I189)=0,COUNT(C189,H189)&lt;2,COUNT(L189)=0),"",IF(M189="Y",MAX(L189,0),0))</f>
        <v/>
      </c>
      <c r="O189" s="143">
        <f>IF(OR(N(I189)=0,COUNT(C189,H189)&lt;2,COUNT(L189)=0),"",IF(M189="N",MAX(L189,0),0))</f>
        <v/>
      </c>
      <c r="P189" s="143">
        <f>IF(OR(N(I189)=0,COUNT(L189)=0),"",MIN(L189,0))</f>
        <v/>
      </c>
      <c r="Q189" s="321">
        <f>IF(COUNTIFS(D189,"*OUTSTANDING*"),"OUTSTANDING",MAX(0,N(D189)-N(I189)))</f>
        <v/>
      </c>
      <c r="R189" s="321">
        <f>IF(COUNTIFS(D189:E189,"*OUTSTANDING*"),"OUTSTANDING",IF(N(D189)=0,0,E189*Q189/D189))</f>
        <v/>
      </c>
      <c r="S189" s="180" t="n"/>
      <c r="T189" s="180" t="n"/>
      <c r="U189" s="180" t="n"/>
    </row>
    <row r="190">
      <c r="A190" s="180" t="n"/>
      <c r="B190" s="180" t="n"/>
      <c r="C190" s="181" t="n"/>
      <c r="D190" s="259" t="n"/>
      <c r="E190" s="259" t="n"/>
      <c r="F190" s="180" t="n"/>
      <c r="G190" s="180" t="n"/>
      <c r="H190" s="181" t="n"/>
      <c r="I190" s="259" t="n"/>
      <c r="J190" s="259" t="n"/>
      <c r="K190" s="180" t="n"/>
      <c r="L190" s="143">
        <f>IF(COUNTIFS(D190:E190,"*OUTSTANDING*"),"",IF(J190=0,0,J190-E190*IF(D190=0,0,I190/D190)))</f>
        <v/>
      </c>
      <c r="M190" s="322">
        <f>IF(N(I190)=0,"",IF(COUNT(C190,H190)&lt;2,"?",IF(H190-C190&gt;365,"Y","N")))</f>
        <v/>
      </c>
      <c r="N190" s="143">
        <f>IF(OR(N(I190)=0,COUNT(C190,H190)&lt;2,COUNT(L190)=0),"",IF(M190="Y",MAX(L190,0),0))</f>
        <v/>
      </c>
      <c r="O190" s="143">
        <f>IF(OR(N(I190)=0,COUNT(C190,H190)&lt;2,COUNT(L190)=0),"",IF(M190="N",MAX(L190,0),0))</f>
        <v/>
      </c>
      <c r="P190" s="143">
        <f>IF(OR(N(I190)=0,COUNT(L190)=0),"",MIN(L190,0))</f>
        <v/>
      </c>
      <c r="Q190" s="321">
        <f>IF(COUNTIFS(D190,"*OUTSTANDING*"),"OUTSTANDING",MAX(0,N(D190)-N(I190)))</f>
        <v/>
      </c>
      <c r="R190" s="321">
        <f>IF(COUNTIFS(D190:E190,"*OUTSTANDING*"),"OUTSTANDING",IF(N(D190)=0,0,E190*Q190/D190))</f>
        <v/>
      </c>
      <c r="S190" s="180" t="n"/>
      <c r="T190" s="180" t="n"/>
      <c r="U190" s="180" t="n"/>
    </row>
    <row r="191">
      <c r="A191" s="180" t="n"/>
      <c r="B191" s="180" t="n"/>
      <c r="C191" s="181" t="n"/>
      <c r="D191" s="259" t="n"/>
      <c r="E191" s="259" t="n"/>
      <c r="F191" s="180" t="n"/>
      <c r="G191" s="180" t="n"/>
      <c r="H191" s="181" t="n"/>
      <c r="I191" s="259" t="n"/>
      <c r="J191" s="259" t="n"/>
      <c r="K191" s="180" t="n"/>
      <c r="L191" s="143">
        <f>IF(COUNTIFS(D191:E191,"*OUTSTANDING*"),"",IF(J191=0,0,J191-E191*IF(D191=0,0,I191/D191)))</f>
        <v/>
      </c>
      <c r="M191" s="322">
        <f>IF(N(I191)=0,"",IF(COUNT(C191,H191)&lt;2,"?",IF(H191-C191&gt;365,"Y","N")))</f>
        <v/>
      </c>
      <c r="N191" s="143">
        <f>IF(OR(N(I191)=0,COUNT(C191,H191)&lt;2,COUNT(L191)=0),"",IF(M191="Y",MAX(L191,0),0))</f>
        <v/>
      </c>
      <c r="O191" s="143">
        <f>IF(OR(N(I191)=0,COUNT(C191,H191)&lt;2,COUNT(L191)=0),"",IF(M191="N",MAX(L191,0),0))</f>
        <v/>
      </c>
      <c r="P191" s="143">
        <f>IF(OR(N(I191)=0,COUNT(L191)=0),"",MIN(L191,0))</f>
        <v/>
      </c>
      <c r="Q191" s="321">
        <f>IF(COUNTIFS(D191,"*OUTSTANDING*"),"OUTSTANDING",MAX(0,N(D191)-N(I191)))</f>
        <v/>
      </c>
      <c r="R191" s="321">
        <f>IF(COUNTIFS(D191:E191,"*OUTSTANDING*"),"OUTSTANDING",IF(N(D191)=0,0,E191*Q191/D191))</f>
        <v/>
      </c>
      <c r="S191" s="180" t="n"/>
      <c r="T191" s="180" t="n"/>
      <c r="U191" s="180" t="n"/>
    </row>
    <row r="192">
      <c r="A192" s="180" t="n"/>
      <c r="B192" s="180" t="n"/>
      <c r="C192" s="181" t="n"/>
      <c r="D192" s="259" t="n"/>
      <c r="E192" s="259" t="n"/>
      <c r="F192" s="180" t="n"/>
      <c r="G192" s="180" t="n"/>
      <c r="H192" s="181" t="n"/>
      <c r="I192" s="259" t="n"/>
      <c r="J192" s="259" t="n"/>
      <c r="K192" s="180" t="n"/>
      <c r="L192" s="143">
        <f>IF(COUNTIFS(D192:E192,"*OUTSTANDING*"),"",IF(J192=0,0,J192-E192*IF(D192=0,0,I192/D192)))</f>
        <v/>
      </c>
      <c r="M192" s="322">
        <f>IF(N(I192)=0,"",IF(COUNT(C192,H192)&lt;2,"?",IF(H192-C192&gt;365,"Y","N")))</f>
        <v/>
      </c>
      <c r="N192" s="143">
        <f>IF(OR(N(I192)=0,COUNT(C192,H192)&lt;2,COUNT(L192)=0),"",IF(M192="Y",MAX(L192,0),0))</f>
        <v/>
      </c>
      <c r="O192" s="143">
        <f>IF(OR(N(I192)=0,COUNT(C192,H192)&lt;2,COUNT(L192)=0),"",IF(M192="N",MAX(L192,0),0))</f>
        <v/>
      </c>
      <c r="P192" s="143">
        <f>IF(OR(N(I192)=0,COUNT(L192)=0),"",MIN(L192,0))</f>
        <v/>
      </c>
      <c r="Q192" s="321">
        <f>IF(COUNTIFS(D192,"*OUTSTANDING*"),"OUTSTANDING",MAX(0,N(D192)-N(I192)))</f>
        <v/>
      </c>
      <c r="R192" s="321">
        <f>IF(COUNTIFS(D192:E192,"*OUTSTANDING*"),"OUTSTANDING",IF(N(D192)=0,0,E192*Q192/D192))</f>
        <v/>
      </c>
      <c r="S192" s="180" t="n"/>
      <c r="T192" s="180" t="n"/>
      <c r="U192" s="180" t="n"/>
    </row>
    <row r="193">
      <c r="A193" s="180" t="n"/>
      <c r="B193" s="180" t="n"/>
      <c r="C193" s="181" t="n"/>
      <c r="D193" s="259" t="n"/>
      <c r="E193" s="259" t="n"/>
      <c r="F193" s="180" t="n"/>
      <c r="G193" s="180" t="n"/>
      <c r="H193" s="181" t="n"/>
      <c r="I193" s="259" t="n"/>
      <c r="J193" s="259" t="n"/>
      <c r="K193" s="180" t="n"/>
      <c r="L193" s="143">
        <f>IF(COUNTIFS(D193:E193,"*OUTSTANDING*"),"",IF(J193=0,0,J193-E193*IF(D193=0,0,I193/D193)))</f>
        <v/>
      </c>
      <c r="M193" s="322">
        <f>IF(N(I193)=0,"",IF(COUNT(C193,H193)&lt;2,"?",IF(H193-C193&gt;365,"Y","N")))</f>
        <v/>
      </c>
      <c r="N193" s="143">
        <f>IF(OR(N(I193)=0,COUNT(C193,H193)&lt;2,COUNT(L193)=0),"",IF(M193="Y",MAX(L193,0),0))</f>
        <v/>
      </c>
      <c r="O193" s="143">
        <f>IF(OR(N(I193)=0,COUNT(C193,H193)&lt;2,COUNT(L193)=0),"",IF(M193="N",MAX(L193,0),0))</f>
        <v/>
      </c>
      <c r="P193" s="143">
        <f>IF(OR(N(I193)=0,COUNT(L193)=0),"",MIN(L193,0))</f>
        <v/>
      </c>
      <c r="Q193" s="321">
        <f>IF(COUNTIFS(D193,"*OUTSTANDING*"),"OUTSTANDING",MAX(0,N(D193)-N(I193)))</f>
        <v/>
      </c>
      <c r="R193" s="321">
        <f>IF(COUNTIFS(D193:E193,"*OUTSTANDING*"),"OUTSTANDING",IF(N(D193)=0,0,E193*Q193/D193))</f>
        <v/>
      </c>
      <c r="S193" s="180" t="n"/>
      <c r="T193" s="180" t="n"/>
      <c r="U193" s="180" t="n"/>
    </row>
    <row r="194">
      <c r="A194" s="180" t="n"/>
      <c r="B194" s="180" t="n"/>
      <c r="C194" s="181" t="n"/>
      <c r="D194" s="259" t="n"/>
      <c r="E194" s="259" t="n"/>
      <c r="F194" s="180" t="n"/>
      <c r="G194" s="180" t="n"/>
      <c r="H194" s="181" t="n"/>
      <c r="I194" s="259" t="n"/>
      <c r="J194" s="259" t="n"/>
      <c r="K194" s="180" t="n"/>
      <c r="L194" s="143">
        <f>IF(COUNTIFS(D194:E194,"*OUTSTANDING*"),"",IF(J194=0,0,J194-E194*IF(D194=0,0,I194/D194)))</f>
        <v/>
      </c>
      <c r="M194" s="322">
        <f>IF(N(I194)=0,"",IF(COUNT(C194,H194)&lt;2,"?",IF(H194-C194&gt;365,"Y","N")))</f>
        <v/>
      </c>
      <c r="N194" s="143">
        <f>IF(OR(N(I194)=0,COUNT(C194,H194)&lt;2,COUNT(L194)=0),"",IF(M194="Y",MAX(L194,0),0))</f>
        <v/>
      </c>
      <c r="O194" s="143">
        <f>IF(OR(N(I194)=0,COUNT(C194,H194)&lt;2,COUNT(L194)=0),"",IF(M194="N",MAX(L194,0),0))</f>
        <v/>
      </c>
      <c r="P194" s="143">
        <f>IF(OR(N(I194)=0,COUNT(L194)=0),"",MIN(L194,0))</f>
        <v/>
      </c>
      <c r="Q194" s="321">
        <f>IF(COUNTIFS(D194,"*OUTSTANDING*"),"OUTSTANDING",MAX(0,N(D194)-N(I194)))</f>
        <v/>
      </c>
      <c r="R194" s="321">
        <f>IF(COUNTIFS(D194:E194,"*OUTSTANDING*"),"OUTSTANDING",IF(N(D194)=0,0,E194*Q194/D194))</f>
        <v/>
      </c>
      <c r="S194" s="180" t="n"/>
      <c r="T194" s="180" t="n"/>
      <c r="U194" s="180" t="n"/>
    </row>
    <row r="195">
      <c r="A195" s="180" t="n"/>
      <c r="B195" s="180" t="n"/>
      <c r="C195" s="181" t="n"/>
      <c r="D195" s="259" t="n"/>
      <c r="E195" s="259" t="n"/>
      <c r="F195" s="180" t="n"/>
      <c r="G195" s="180" t="n"/>
      <c r="H195" s="181" t="n"/>
      <c r="I195" s="259" t="n"/>
      <c r="J195" s="259" t="n"/>
      <c r="K195" s="180" t="n"/>
      <c r="L195" s="143">
        <f>IF(COUNTIFS(D195:E195,"*OUTSTANDING*"),"",IF(J195=0,0,J195-E195*IF(D195=0,0,I195/D195)))</f>
        <v/>
      </c>
      <c r="M195" s="322">
        <f>IF(N(I195)=0,"",IF(COUNT(C195,H195)&lt;2,"?",IF(H195-C195&gt;365,"Y","N")))</f>
        <v/>
      </c>
      <c r="N195" s="143">
        <f>IF(OR(N(I195)=0,COUNT(C195,H195)&lt;2,COUNT(L195)=0),"",IF(M195="Y",MAX(L195,0),0))</f>
        <v/>
      </c>
      <c r="O195" s="143">
        <f>IF(OR(N(I195)=0,COUNT(C195,H195)&lt;2,COUNT(L195)=0),"",IF(M195="N",MAX(L195,0),0))</f>
        <v/>
      </c>
      <c r="P195" s="143">
        <f>IF(OR(N(I195)=0,COUNT(L195)=0),"",MIN(L195,0))</f>
        <v/>
      </c>
      <c r="Q195" s="321">
        <f>IF(COUNTIFS(D195,"*OUTSTANDING*"),"OUTSTANDING",MAX(0,N(D195)-N(I195)))</f>
        <v/>
      </c>
      <c r="R195" s="321">
        <f>IF(COUNTIFS(D195:E195,"*OUTSTANDING*"),"OUTSTANDING",IF(N(D195)=0,0,E195*Q195/D195))</f>
        <v/>
      </c>
      <c r="S195" s="180" t="n"/>
      <c r="T195" s="180" t="n"/>
      <c r="U195" s="180" t="n"/>
    </row>
    <row r="196">
      <c r="A196" s="180" t="n"/>
      <c r="B196" s="180" t="n"/>
      <c r="C196" s="181" t="n"/>
      <c r="D196" s="259" t="n"/>
      <c r="E196" s="259" t="n"/>
      <c r="F196" s="180" t="n"/>
      <c r="G196" s="180" t="n"/>
      <c r="H196" s="181" t="n"/>
      <c r="I196" s="259" t="n"/>
      <c r="J196" s="259" t="n"/>
      <c r="K196" s="180" t="n"/>
      <c r="L196" s="143">
        <f>IF(COUNTIFS(D196:E196,"*OUTSTANDING*"),"",IF(J196=0,0,J196-E196*IF(D196=0,0,I196/D196)))</f>
        <v/>
      </c>
      <c r="M196" s="322">
        <f>IF(N(I196)=0,"",IF(COUNT(C196,H196)&lt;2,"?",IF(H196-C196&gt;365,"Y","N")))</f>
        <v/>
      </c>
      <c r="N196" s="143">
        <f>IF(OR(N(I196)=0,COUNT(C196,H196)&lt;2,COUNT(L196)=0),"",IF(M196="Y",MAX(L196,0),0))</f>
        <v/>
      </c>
      <c r="O196" s="143">
        <f>IF(OR(N(I196)=0,COUNT(C196,H196)&lt;2,COUNT(L196)=0),"",IF(M196="N",MAX(L196,0),0))</f>
        <v/>
      </c>
      <c r="P196" s="143">
        <f>IF(OR(N(I196)=0,COUNT(L196)=0),"",MIN(L196,0))</f>
        <v/>
      </c>
      <c r="Q196" s="321">
        <f>IF(COUNTIFS(D196,"*OUTSTANDING*"),"OUTSTANDING",MAX(0,N(D196)-N(I196)))</f>
        <v/>
      </c>
      <c r="R196" s="321">
        <f>IF(COUNTIFS(D196:E196,"*OUTSTANDING*"),"OUTSTANDING",IF(N(D196)=0,0,E196*Q196/D196))</f>
        <v/>
      </c>
      <c r="S196" s="180" t="n"/>
      <c r="T196" s="180" t="n"/>
      <c r="U196" s="180" t="n"/>
    </row>
    <row r="197">
      <c r="A197" s="180" t="n"/>
      <c r="B197" s="180" t="n"/>
      <c r="C197" s="181" t="n"/>
      <c r="D197" s="259" t="n"/>
      <c r="E197" s="259" t="n"/>
      <c r="F197" s="180" t="n"/>
      <c r="G197" s="180" t="n"/>
      <c r="H197" s="181" t="n"/>
      <c r="I197" s="259" t="n"/>
      <c r="J197" s="259" t="n"/>
      <c r="K197" s="180" t="n"/>
      <c r="L197" s="143">
        <f>IF(COUNTIFS(D197:E197,"*OUTSTANDING*"),"",IF(J197=0,0,J197-E197*IF(D197=0,0,I197/D197)))</f>
        <v/>
      </c>
      <c r="M197" s="322">
        <f>IF(N(I197)=0,"",IF(COUNT(C197,H197)&lt;2,"?",IF(H197-C197&gt;365,"Y","N")))</f>
        <v/>
      </c>
      <c r="N197" s="143">
        <f>IF(OR(N(I197)=0,COUNT(C197,H197)&lt;2,COUNT(L197)=0),"",IF(M197="Y",MAX(L197,0),0))</f>
        <v/>
      </c>
      <c r="O197" s="143">
        <f>IF(OR(N(I197)=0,COUNT(C197,H197)&lt;2,COUNT(L197)=0),"",IF(M197="N",MAX(L197,0),0))</f>
        <v/>
      </c>
      <c r="P197" s="143">
        <f>IF(OR(N(I197)=0,COUNT(L197)=0),"",MIN(L197,0))</f>
        <v/>
      </c>
      <c r="Q197" s="321">
        <f>IF(COUNTIFS(D197,"*OUTSTANDING*"),"OUTSTANDING",MAX(0,N(D197)-N(I197)))</f>
        <v/>
      </c>
      <c r="R197" s="321">
        <f>IF(COUNTIFS(D197:E197,"*OUTSTANDING*"),"OUTSTANDING",IF(N(D197)=0,0,E197*Q197/D197))</f>
        <v/>
      </c>
      <c r="S197" s="180" t="n"/>
      <c r="T197" s="180" t="n"/>
      <c r="U197" s="180" t="n"/>
    </row>
    <row r="198">
      <c r="A198" s="180" t="n"/>
      <c r="B198" s="180" t="n"/>
      <c r="C198" s="181" t="n"/>
      <c r="D198" s="259" t="n"/>
      <c r="E198" s="259" t="n"/>
      <c r="F198" s="180" t="n"/>
      <c r="G198" s="180" t="n"/>
      <c r="H198" s="181" t="n"/>
      <c r="I198" s="259" t="n"/>
      <c r="J198" s="259" t="n"/>
      <c r="K198" s="180" t="n"/>
      <c r="L198" s="143">
        <f>IF(COUNTIFS(D198:E198,"*OUTSTANDING*"),"",IF(J198=0,0,J198-E198*IF(D198=0,0,I198/D198)))</f>
        <v/>
      </c>
      <c r="M198" s="322">
        <f>IF(N(I198)=0,"",IF(COUNT(C198,H198)&lt;2,"?",IF(H198-C198&gt;365,"Y","N")))</f>
        <v/>
      </c>
      <c r="N198" s="143">
        <f>IF(OR(N(I198)=0,COUNT(C198,H198)&lt;2,COUNT(L198)=0),"",IF(M198="Y",MAX(L198,0),0))</f>
        <v/>
      </c>
      <c r="O198" s="143">
        <f>IF(OR(N(I198)=0,COUNT(C198,H198)&lt;2,COUNT(L198)=0),"",IF(M198="N",MAX(L198,0),0))</f>
        <v/>
      </c>
      <c r="P198" s="143">
        <f>IF(OR(N(I198)=0,COUNT(L198)=0),"",MIN(L198,0))</f>
        <v/>
      </c>
      <c r="Q198" s="321">
        <f>IF(COUNTIFS(D198,"*OUTSTANDING*"),"OUTSTANDING",MAX(0,N(D198)-N(I198)))</f>
        <v/>
      </c>
      <c r="R198" s="321">
        <f>IF(COUNTIFS(D198:E198,"*OUTSTANDING*"),"OUTSTANDING",IF(N(D198)=0,0,E198*Q198/D198))</f>
        <v/>
      </c>
      <c r="S198" s="180" t="n"/>
      <c r="T198" s="180" t="n"/>
      <c r="U198" s="180" t="n"/>
    </row>
    <row r="199">
      <c r="A199" s="180" t="n"/>
      <c r="B199" s="180" t="n"/>
      <c r="C199" s="181" t="n"/>
      <c r="D199" s="259" t="n"/>
      <c r="E199" s="259" t="n"/>
      <c r="F199" s="180" t="n"/>
      <c r="G199" s="180" t="n"/>
      <c r="H199" s="181" t="n"/>
      <c r="I199" s="259" t="n"/>
      <c r="J199" s="259" t="n"/>
      <c r="K199" s="180" t="n"/>
      <c r="L199" s="143">
        <f>IF(COUNTIFS(D199:E199,"*OUTSTANDING*"),"",IF(J199=0,0,J199-E199*IF(D199=0,0,I199/D199)))</f>
        <v/>
      </c>
      <c r="M199" s="322">
        <f>IF(N(I199)=0,"",IF(COUNT(C199,H199)&lt;2,"?",IF(H199-C199&gt;365,"Y","N")))</f>
        <v/>
      </c>
      <c r="N199" s="143">
        <f>IF(OR(N(I199)=0,COUNT(C199,H199)&lt;2,COUNT(L199)=0),"",IF(M199="Y",MAX(L199,0),0))</f>
        <v/>
      </c>
      <c r="O199" s="143">
        <f>IF(OR(N(I199)=0,COUNT(C199,H199)&lt;2,COUNT(L199)=0),"",IF(M199="N",MAX(L199,0),0))</f>
        <v/>
      </c>
      <c r="P199" s="143">
        <f>IF(OR(N(I199)=0,COUNT(L199)=0),"",MIN(L199,0))</f>
        <v/>
      </c>
      <c r="Q199" s="321">
        <f>IF(COUNTIFS(D199,"*OUTSTANDING*"),"OUTSTANDING",MAX(0,N(D199)-N(I199)))</f>
        <v/>
      </c>
      <c r="R199" s="321">
        <f>IF(COUNTIFS(D199:E199,"*OUTSTANDING*"),"OUTSTANDING",IF(N(D199)=0,0,E199*Q199/D199))</f>
        <v/>
      </c>
      <c r="S199" s="180" t="n"/>
      <c r="T199" s="180" t="n"/>
      <c r="U199" s="180" t="n"/>
    </row>
    <row r="200">
      <c r="A200" s="180" t="n"/>
      <c r="B200" s="180" t="n"/>
      <c r="C200" s="181" t="n"/>
      <c r="D200" s="259" t="n"/>
      <c r="E200" s="259" t="n"/>
      <c r="F200" s="180" t="n"/>
      <c r="G200" s="180" t="n"/>
      <c r="H200" s="181" t="n"/>
      <c r="I200" s="259" t="n"/>
      <c r="J200" s="259" t="n"/>
      <c r="K200" s="180" t="n"/>
      <c r="L200" s="143">
        <f>IF(COUNTIFS(D200:E200,"*OUTSTANDING*"),"",IF(J200=0,0,J200-E200*IF(D200=0,0,I200/D200)))</f>
        <v/>
      </c>
      <c r="M200" s="322">
        <f>IF(N(I200)=0,"",IF(COUNT(C200,H200)&lt;2,"?",IF(H200-C200&gt;365,"Y","N")))</f>
        <v/>
      </c>
      <c r="N200" s="143">
        <f>IF(OR(N(I200)=0,COUNT(C200,H200)&lt;2,COUNT(L200)=0),"",IF(M200="Y",MAX(L200,0),0))</f>
        <v/>
      </c>
      <c r="O200" s="143">
        <f>IF(OR(N(I200)=0,COUNT(C200,H200)&lt;2,COUNT(L200)=0),"",IF(M200="N",MAX(L200,0),0))</f>
        <v/>
      </c>
      <c r="P200" s="143">
        <f>IF(OR(N(I200)=0,COUNT(L200)=0),"",MIN(L200,0))</f>
        <v/>
      </c>
      <c r="Q200" s="321">
        <f>IF(COUNTIFS(D200,"*OUTSTANDING*"),"OUTSTANDING",MAX(0,N(D200)-N(I200)))</f>
        <v/>
      </c>
      <c r="R200" s="321">
        <f>IF(COUNTIFS(D200:E200,"*OUTSTANDING*"),"OUTSTANDING",IF(N(D200)=0,0,E200*Q200/D200))</f>
        <v/>
      </c>
      <c r="S200" s="180" t="n"/>
      <c r="T200" s="180" t="n"/>
      <c r="U200" s="180" t="n"/>
    </row>
    <row r="201">
      <c r="A201" s="180" t="n"/>
      <c r="B201" s="180" t="n"/>
      <c r="C201" s="181" t="n"/>
      <c r="D201" s="259" t="n"/>
      <c r="E201" s="259" t="n"/>
      <c r="F201" s="180" t="n"/>
      <c r="G201" s="180" t="n"/>
      <c r="H201" s="181" t="n"/>
      <c r="I201" s="259" t="n"/>
      <c r="J201" s="259" t="n"/>
      <c r="K201" s="180" t="n"/>
      <c r="L201" s="143">
        <f>IF(COUNTIFS(D201:E201,"*OUTSTANDING*"),"",IF(J201=0,0,J201-E201*IF(D201=0,0,I201/D201)))</f>
        <v/>
      </c>
      <c r="M201" s="322">
        <f>IF(N(I201)=0,"",IF(COUNT(C201,H201)&lt;2,"?",IF(H201-C201&gt;365,"Y","N")))</f>
        <v/>
      </c>
      <c r="N201" s="143">
        <f>IF(OR(N(I201)=0,COUNT(C201,H201)&lt;2,COUNT(L201)=0),"",IF(M201="Y",MAX(L201,0),0))</f>
        <v/>
      </c>
      <c r="O201" s="143">
        <f>IF(OR(N(I201)=0,COUNT(C201,H201)&lt;2,COUNT(L201)=0),"",IF(M201="N",MAX(L201,0),0))</f>
        <v/>
      </c>
      <c r="P201" s="143">
        <f>IF(OR(N(I201)=0,COUNT(L201)=0),"",MIN(L201,0))</f>
        <v/>
      </c>
      <c r="Q201" s="321">
        <f>IF(COUNTIFS(D201,"*OUTSTANDING*"),"OUTSTANDING",MAX(0,N(D201)-N(I201)))</f>
        <v/>
      </c>
      <c r="R201" s="321">
        <f>IF(COUNTIFS(D201:E201,"*OUTSTANDING*"),"OUTSTANDING",IF(N(D201)=0,0,E201*Q201/D201))</f>
        <v/>
      </c>
      <c r="S201" s="180" t="n"/>
      <c r="T201" s="180" t="n"/>
      <c r="U201" s="180" t="n"/>
    </row>
    <row r="202">
      <c r="A202" s="180" t="n"/>
      <c r="B202" s="180" t="n"/>
      <c r="C202" s="181" t="n"/>
      <c r="D202" s="259" t="n"/>
      <c r="E202" s="259" t="n"/>
      <c r="F202" s="180" t="n"/>
      <c r="G202" s="180" t="n"/>
      <c r="H202" s="181" t="n"/>
      <c r="I202" s="259" t="n"/>
      <c r="J202" s="259" t="n"/>
      <c r="K202" s="180" t="n"/>
      <c r="L202" s="143">
        <f>IF(COUNTIFS(D202:E202,"*OUTSTANDING*"),"",IF(J202=0,0,J202-E202*IF(D202=0,0,I202/D202)))</f>
        <v/>
      </c>
      <c r="M202" s="322">
        <f>IF(N(I202)=0,"",IF(COUNT(C202,H202)&lt;2,"?",IF(H202-C202&gt;365,"Y","N")))</f>
        <v/>
      </c>
      <c r="N202" s="143">
        <f>IF(OR(N(I202)=0,COUNT(C202,H202)&lt;2,COUNT(L202)=0),"",IF(M202="Y",MAX(L202,0),0))</f>
        <v/>
      </c>
      <c r="O202" s="143">
        <f>IF(OR(N(I202)=0,COUNT(C202,H202)&lt;2,COUNT(L202)=0),"",IF(M202="N",MAX(L202,0),0))</f>
        <v/>
      </c>
      <c r="P202" s="143">
        <f>IF(OR(N(I202)=0,COUNT(L202)=0),"",MIN(L202,0))</f>
        <v/>
      </c>
      <c r="Q202" s="321">
        <f>IF(COUNTIFS(D202,"*OUTSTANDING*"),"OUTSTANDING",MAX(0,N(D202)-N(I202)))</f>
        <v/>
      </c>
      <c r="R202" s="321">
        <f>IF(COUNTIFS(D202:E202,"*OUTSTANDING*"),"OUTSTANDING",IF(N(D202)=0,0,E202*Q202/D202))</f>
        <v/>
      </c>
      <c r="S202" s="180" t="n"/>
      <c r="T202" s="180" t="n"/>
      <c r="U202" s="180" t="n"/>
    </row>
    <row r="203">
      <c r="A203" s="180" t="n"/>
      <c r="B203" s="180" t="n"/>
      <c r="C203" s="181" t="n"/>
      <c r="D203" s="259" t="n"/>
      <c r="E203" s="259" t="n"/>
      <c r="F203" s="180" t="n"/>
      <c r="G203" s="180" t="n"/>
      <c r="H203" s="181" t="n"/>
      <c r="I203" s="259" t="n"/>
      <c r="J203" s="259" t="n"/>
      <c r="K203" s="180" t="n"/>
      <c r="L203" s="143">
        <f>IF(COUNTIFS(D203:E203,"*OUTSTANDING*"),"",IF(J203=0,0,J203-E203*IF(D203=0,0,I203/D203)))</f>
        <v/>
      </c>
      <c r="M203" s="322">
        <f>IF(N(I203)=0,"",IF(COUNT(C203,H203)&lt;2,"?",IF(H203-C203&gt;365,"Y","N")))</f>
        <v/>
      </c>
      <c r="N203" s="143">
        <f>IF(OR(N(I203)=0,COUNT(C203,H203)&lt;2,COUNT(L203)=0),"",IF(M203="Y",MAX(L203,0),0))</f>
        <v/>
      </c>
      <c r="O203" s="143">
        <f>IF(OR(N(I203)=0,COUNT(C203,H203)&lt;2,COUNT(L203)=0),"",IF(M203="N",MAX(L203,0),0))</f>
        <v/>
      </c>
      <c r="P203" s="143">
        <f>IF(OR(N(I203)=0,COUNT(L203)=0),"",MIN(L203,0))</f>
        <v/>
      </c>
      <c r="Q203" s="321">
        <f>IF(COUNTIFS(D203,"*OUTSTANDING*"),"OUTSTANDING",MAX(0,N(D203)-N(I203)))</f>
        <v/>
      </c>
      <c r="R203" s="321">
        <f>IF(COUNTIFS(D203:E203,"*OUTSTANDING*"),"OUTSTANDING",IF(N(D203)=0,0,E203*Q203/D203))</f>
        <v/>
      </c>
      <c r="S203" s="180" t="n"/>
      <c r="T203" s="180" t="n"/>
      <c r="U203" s="180" t="n"/>
    </row>
    <row r="204">
      <c r="A204" s="180" t="n"/>
      <c r="B204" s="180" t="n"/>
      <c r="C204" s="181" t="n"/>
      <c r="D204" s="259" t="n"/>
      <c r="E204" s="259" t="n"/>
      <c r="F204" s="180" t="n"/>
      <c r="G204" s="180" t="n"/>
      <c r="H204" s="181" t="n"/>
      <c r="I204" s="259" t="n"/>
      <c r="J204" s="259" t="n"/>
      <c r="K204" s="180" t="n"/>
      <c r="L204" s="143">
        <f>IF(COUNTIFS(D204:E204,"*OUTSTANDING*"),"",IF(J204=0,0,J204-E204*IF(D204=0,0,I204/D204)))</f>
        <v/>
      </c>
      <c r="M204" s="322">
        <f>IF(N(I204)=0,"",IF(COUNT(C204,H204)&lt;2,"?",IF(H204-C204&gt;365,"Y","N")))</f>
        <v/>
      </c>
      <c r="N204" s="143">
        <f>IF(OR(N(I204)=0,COUNT(C204,H204)&lt;2,COUNT(L204)=0),"",IF(M204="Y",MAX(L204,0),0))</f>
        <v/>
      </c>
      <c r="O204" s="143">
        <f>IF(OR(N(I204)=0,COUNT(C204,H204)&lt;2,COUNT(L204)=0),"",IF(M204="N",MAX(L204,0),0))</f>
        <v/>
      </c>
      <c r="P204" s="143">
        <f>IF(OR(N(I204)=0,COUNT(L204)=0),"",MIN(L204,0))</f>
        <v/>
      </c>
      <c r="Q204" s="321">
        <f>IF(COUNTIFS(D204,"*OUTSTANDING*"),"OUTSTANDING",MAX(0,N(D204)-N(I204)))</f>
        <v/>
      </c>
      <c r="R204" s="321">
        <f>IF(COUNTIFS(D204:E204,"*OUTSTANDING*"),"OUTSTANDING",IF(N(D204)=0,0,E204*Q204/D204))</f>
        <v/>
      </c>
      <c r="S204" s="180" t="n"/>
      <c r="T204" s="180" t="n"/>
      <c r="U204" s="180" t="n"/>
    </row>
    <row r="205">
      <c r="A205" s="180" t="n"/>
      <c r="B205" s="180" t="n"/>
      <c r="C205" s="181" t="n"/>
      <c r="D205" s="259" t="n"/>
      <c r="E205" s="259" t="n"/>
      <c r="F205" s="180" t="n"/>
      <c r="G205" s="180" t="n"/>
      <c r="H205" s="181" t="n"/>
      <c r="I205" s="259" t="n"/>
      <c r="J205" s="259" t="n"/>
      <c r="K205" s="180" t="n"/>
      <c r="L205" s="143">
        <f>IF(COUNTIFS(D205:E205,"*OUTSTANDING*"),"",IF(J205=0,0,J205-E205*IF(D205=0,0,I205/D205)))</f>
        <v/>
      </c>
      <c r="M205" s="322">
        <f>IF(N(I205)=0,"",IF(COUNT(C205,H205)&lt;2,"?",IF(H205-C205&gt;365,"Y","N")))</f>
        <v/>
      </c>
      <c r="N205" s="143">
        <f>IF(OR(N(I205)=0,COUNT(C205,H205)&lt;2,COUNT(L205)=0),"",IF(M205="Y",MAX(L205,0),0))</f>
        <v/>
      </c>
      <c r="O205" s="143">
        <f>IF(OR(N(I205)=0,COUNT(C205,H205)&lt;2,COUNT(L205)=0),"",IF(M205="N",MAX(L205,0),0))</f>
        <v/>
      </c>
      <c r="P205" s="143">
        <f>IF(OR(N(I205)=0,COUNT(L205)=0),"",MIN(L205,0))</f>
        <v/>
      </c>
      <c r="Q205" s="321">
        <f>IF(COUNTIFS(D205,"*OUTSTANDING*"),"OUTSTANDING",MAX(0,N(D205)-N(I205)))</f>
        <v/>
      </c>
      <c r="R205" s="321">
        <f>IF(COUNTIFS(D205:E205,"*OUTSTANDING*"),"OUTSTANDING",IF(N(D205)=0,0,E205*Q205/D205))</f>
        <v/>
      </c>
      <c r="S205" s="180" t="n"/>
      <c r="T205" s="180" t="n"/>
      <c r="U205" s="180" t="n"/>
    </row>
    <row r="206">
      <c r="A206" s="180" t="n"/>
      <c r="B206" s="180" t="n"/>
      <c r="C206" s="181" t="n"/>
      <c r="D206" s="259" t="n"/>
      <c r="E206" s="259" t="n"/>
      <c r="F206" s="180" t="n"/>
      <c r="G206" s="180" t="n"/>
      <c r="H206" s="181" t="n"/>
      <c r="I206" s="259" t="n"/>
      <c r="J206" s="259" t="n"/>
      <c r="K206" s="180" t="n"/>
      <c r="L206" s="143">
        <f>IF(COUNTIFS(D206:E206,"*OUTSTANDING*"),"",IF(J206=0,0,J206-E206*IF(D206=0,0,I206/D206)))</f>
        <v/>
      </c>
      <c r="M206" s="322">
        <f>IF(N(I206)=0,"",IF(COUNT(C206,H206)&lt;2,"?",IF(H206-C206&gt;365,"Y","N")))</f>
        <v/>
      </c>
      <c r="N206" s="143">
        <f>IF(OR(N(I206)=0,COUNT(C206,H206)&lt;2,COUNT(L206)=0),"",IF(M206="Y",MAX(L206,0),0))</f>
        <v/>
      </c>
      <c r="O206" s="143">
        <f>IF(OR(N(I206)=0,COUNT(C206,H206)&lt;2,COUNT(L206)=0),"",IF(M206="N",MAX(L206,0),0))</f>
        <v/>
      </c>
      <c r="P206" s="143">
        <f>IF(OR(N(I206)=0,COUNT(L206)=0),"",MIN(L206,0))</f>
        <v/>
      </c>
      <c r="Q206" s="321">
        <f>IF(COUNTIFS(D206,"*OUTSTANDING*"),"OUTSTANDING",MAX(0,N(D206)-N(I206)))</f>
        <v/>
      </c>
      <c r="R206" s="321">
        <f>IF(COUNTIFS(D206:E206,"*OUTSTANDING*"),"OUTSTANDING",IF(N(D206)=0,0,E206*Q206/D206))</f>
        <v/>
      </c>
      <c r="S206" s="180" t="n"/>
      <c r="T206" s="180" t="n"/>
      <c r="U206" s="180" t="n"/>
    </row>
    <row r="207">
      <c r="A207" s="180" t="n"/>
      <c r="B207" s="180" t="n"/>
      <c r="C207" s="181" t="n"/>
      <c r="D207" s="259" t="n"/>
      <c r="E207" s="259" t="n"/>
      <c r="F207" s="180" t="n"/>
      <c r="G207" s="180" t="n"/>
      <c r="H207" s="181" t="n"/>
      <c r="I207" s="259" t="n"/>
      <c r="J207" s="259" t="n"/>
      <c r="K207" s="180" t="n"/>
      <c r="L207" s="143">
        <f>IF(COUNTIFS(D207:E207,"*OUTSTANDING*"),"",IF(J207=0,0,J207-E207*IF(D207=0,0,I207/D207)))</f>
        <v/>
      </c>
      <c r="M207" s="322">
        <f>IF(N(I207)=0,"",IF(COUNT(C207,H207)&lt;2,"?",IF(H207-C207&gt;365,"Y","N")))</f>
        <v/>
      </c>
      <c r="N207" s="143">
        <f>IF(OR(N(I207)=0,COUNT(C207,H207)&lt;2,COUNT(L207)=0),"",IF(M207="Y",MAX(L207,0),0))</f>
        <v/>
      </c>
      <c r="O207" s="143">
        <f>IF(OR(N(I207)=0,COUNT(C207,H207)&lt;2,COUNT(L207)=0),"",IF(M207="N",MAX(L207,0),0))</f>
        <v/>
      </c>
      <c r="P207" s="143">
        <f>IF(OR(N(I207)=0,COUNT(L207)=0),"",MIN(L207,0))</f>
        <v/>
      </c>
      <c r="Q207" s="321">
        <f>IF(COUNTIFS(D207,"*OUTSTANDING*"),"OUTSTANDING",MAX(0,N(D207)-N(I207)))</f>
        <v/>
      </c>
      <c r="R207" s="321">
        <f>IF(COUNTIFS(D207:E207,"*OUTSTANDING*"),"OUTSTANDING",IF(N(D207)=0,0,E207*Q207/D207))</f>
        <v/>
      </c>
      <c r="S207" s="180" t="n"/>
      <c r="T207" s="180" t="n"/>
      <c r="U207" s="180" t="n"/>
    </row>
    <row r="208">
      <c r="A208" s="180" t="n"/>
      <c r="B208" s="180" t="n"/>
      <c r="C208" s="181" t="n"/>
      <c r="D208" s="259" t="n"/>
      <c r="E208" s="259" t="n"/>
      <c r="F208" s="180" t="n"/>
      <c r="G208" s="180" t="n"/>
      <c r="H208" s="181" t="n"/>
      <c r="I208" s="259" t="n"/>
      <c r="J208" s="259" t="n"/>
      <c r="K208" s="180" t="n"/>
      <c r="L208" s="143">
        <f>IF(COUNTIFS(D208:E208,"*OUTSTANDING*"),"",IF(J208=0,0,J208-E208*IF(D208=0,0,I208/D208)))</f>
        <v/>
      </c>
      <c r="M208" s="322">
        <f>IF(N(I208)=0,"",IF(COUNT(C208,H208)&lt;2,"?",IF(H208-C208&gt;365,"Y","N")))</f>
        <v/>
      </c>
      <c r="N208" s="143">
        <f>IF(OR(N(I208)=0,COUNT(C208,H208)&lt;2,COUNT(L208)=0),"",IF(M208="Y",MAX(L208,0),0))</f>
        <v/>
      </c>
      <c r="O208" s="143">
        <f>IF(OR(N(I208)=0,COUNT(C208,H208)&lt;2,COUNT(L208)=0),"",IF(M208="N",MAX(L208,0),0))</f>
        <v/>
      </c>
      <c r="P208" s="143">
        <f>IF(OR(N(I208)=0,COUNT(L208)=0),"",MIN(L208,0))</f>
        <v/>
      </c>
      <c r="Q208" s="321">
        <f>IF(COUNTIFS(D208,"*OUTSTANDING*"),"OUTSTANDING",MAX(0,N(D208)-N(I208)))</f>
        <v/>
      </c>
      <c r="R208" s="321">
        <f>IF(COUNTIFS(D208:E208,"*OUTSTANDING*"),"OUTSTANDING",IF(N(D208)=0,0,E208*Q208/D208))</f>
        <v/>
      </c>
      <c r="S208" s="180" t="n"/>
      <c r="T208" s="180" t="n"/>
      <c r="U208" s="180" t="n"/>
    </row>
    <row r="209">
      <c r="A209" s="180" t="n"/>
      <c r="B209" s="180" t="n"/>
      <c r="C209" s="181" t="n"/>
      <c r="D209" s="259" t="n"/>
      <c r="E209" s="259" t="n"/>
      <c r="F209" s="180" t="n"/>
      <c r="G209" s="180" t="n"/>
      <c r="H209" s="181" t="n"/>
      <c r="I209" s="259" t="n"/>
      <c r="J209" s="259" t="n"/>
      <c r="K209" s="180" t="n"/>
      <c r="L209" s="143">
        <f>IF(COUNTIFS(D209:E209,"*OUTSTANDING*"),"",IF(J209=0,0,J209-E209*IF(D209=0,0,I209/D209)))</f>
        <v/>
      </c>
      <c r="M209" s="322">
        <f>IF(N(I209)=0,"",IF(COUNT(C209,H209)&lt;2,"?",IF(H209-C209&gt;365,"Y","N")))</f>
        <v/>
      </c>
      <c r="N209" s="143">
        <f>IF(OR(N(I209)=0,COUNT(C209,H209)&lt;2,COUNT(L209)=0),"",IF(M209="Y",MAX(L209,0),0))</f>
        <v/>
      </c>
      <c r="O209" s="143">
        <f>IF(OR(N(I209)=0,COUNT(C209,H209)&lt;2,COUNT(L209)=0),"",IF(M209="N",MAX(L209,0),0))</f>
        <v/>
      </c>
      <c r="P209" s="143">
        <f>IF(OR(N(I209)=0,COUNT(L209)=0),"",MIN(L209,0))</f>
        <v/>
      </c>
      <c r="Q209" s="321">
        <f>IF(COUNTIFS(D209,"*OUTSTANDING*"),"OUTSTANDING",MAX(0,N(D209)-N(I209)))</f>
        <v/>
      </c>
      <c r="R209" s="321">
        <f>IF(COUNTIFS(D209:E209,"*OUTSTANDING*"),"OUTSTANDING",IF(N(D209)=0,0,E209*Q209/D209))</f>
        <v/>
      </c>
      <c r="S209" s="180" t="n"/>
      <c r="T209" s="180" t="n"/>
      <c r="U209" s="180" t="n"/>
    </row>
    <row r="210">
      <c r="A210" s="180" t="n"/>
      <c r="B210" s="180" t="n"/>
      <c r="C210" s="181" t="n"/>
      <c r="D210" s="259" t="n"/>
      <c r="E210" s="259" t="n"/>
      <c r="F210" s="180" t="n"/>
      <c r="G210" s="180" t="n"/>
      <c r="H210" s="181" t="n"/>
      <c r="I210" s="259" t="n"/>
      <c r="J210" s="259" t="n"/>
      <c r="K210" s="180" t="n"/>
      <c r="L210" s="143">
        <f>IF(COUNTIFS(D210:E210,"*OUTSTANDING*"),"",IF(J210=0,0,J210-E210*IF(D210=0,0,I210/D210)))</f>
        <v/>
      </c>
      <c r="M210" s="322">
        <f>IF(N(I210)=0,"",IF(COUNT(C210,H210)&lt;2,"?",IF(H210-C210&gt;365,"Y","N")))</f>
        <v/>
      </c>
      <c r="N210" s="143">
        <f>IF(OR(N(I210)=0,COUNT(C210,H210)&lt;2,COUNT(L210)=0),"",IF(M210="Y",MAX(L210,0),0))</f>
        <v/>
      </c>
      <c r="O210" s="143">
        <f>IF(OR(N(I210)=0,COUNT(C210,H210)&lt;2,COUNT(L210)=0),"",IF(M210="N",MAX(L210,0),0))</f>
        <v/>
      </c>
      <c r="P210" s="143">
        <f>IF(OR(N(I210)=0,COUNT(L210)=0),"",MIN(L210,0))</f>
        <v/>
      </c>
      <c r="Q210" s="321">
        <f>IF(COUNTIFS(D210,"*OUTSTANDING*"),"OUTSTANDING",MAX(0,N(D210)-N(I210)))</f>
        <v/>
      </c>
      <c r="R210" s="321">
        <f>IF(COUNTIFS(D210:E210,"*OUTSTANDING*"),"OUTSTANDING",IF(N(D210)=0,0,E210*Q210/D210))</f>
        <v/>
      </c>
      <c r="S210" s="180" t="n"/>
      <c r="T210" s="180" t="n"/>
      <c r="U210" s="180" t="n"/>
    </row>
    <row r="211">
      <c r="A211" s="180" t="n"/>
      <c r="B211" s="180" t="n"/>
      <c r="C211" s="181" t="n"/>
      <c r="D211" s="259" t="n"/>
      <c r="E211" s="259" t="n"/>
      <c r="F211" s="180" t="n"/>
      <c r="G211" s="180" t="n"/>
      <c r="H211" s="181" t="n"/>
      <c r="I211" s="259" t="n"/>
      <c r="J211" s="259" t="n"/>
      <c r="K211" s="180" t="n"/>
      <c r="L211" s="143">
        <f>IF(COUNTIFS(D211:E211,"*OUTSTANDING*"),"",IF(J211=0,0,J211-E211*IF(D211=0,0,I211/D211)))</f>
        <v/>
      </c>
      <c r="M211" s="322">
        <f>IF(N(I211)=0,"",IF(COUNT(C211,H211)&lt;2,"?",IF(H211-C211&gt;365,"Y","N")))</f>
        <v/>
      </c>
      <c r="N211" s="143">
        <f>IF(OR(N(I211)=0,COUNT(C211,H211)&lt;2,COUNT(L211)=0),"",IF(M211="Y",MAX(L211,0),0))</f>
        <v/>
      </c>
      <c r="O211" s="143">
        <f>IF(OR(N(I211)=0,COUNT(C211,H211)&lt;2,COUNT(L211)=0),"",IF(M211="N",MAX(L211,0),0))</f>
        <v/>
      </c>
      <c r="P211" s="143">
        <f>IF(OR(N(I211)=0,COUNT(L211)=0),"",MIN(L211,0))</f>
        <v/>
      </c>
      <c r="Q211" s="321">
        <f>IF(COUNTIFS(D211,"*OUTSTANDING*"),"OUTSTANDING",MAX(0,N(D211)-N(I211)))</f>
        <v/>
      </c>
      <c r="R211" s="321">
        <f>IF(COUNTIFS(D211:E211,"*OUTSTANDING*"),"OUTSTANDING",IF(N(D211)=0,0,E211*Q211/D211))</f>
        <v/>
      </c>
      <c r="S211" s="180" t="n"/>
      <c r="T211" s="180" t="n"/>
      <c r="U211" s="180" t="n"/>
    </row>
    <row r="212">
      <c r="A212" s="180" t="n"/>
      <c r="B212" s="180" t="n"/>
      <c r="C212" s="181" t="n"/>
      <c r="D212" s="259" t="n"/>
      <c r="E212" s="259" t="n"/>
      <c r="F212" s="180" t="n"/>
      <c r="G212" s="180" t="n"/>
      <c r="H212" s="181" t="n"/>
      <c r="I212" s="259" t="n"/>
      <c r="J212" s="259" t="n"/>
      <c r="K212" s="180" t="n"/>
      <c r="L212" s="143">
        <f>IF(COUNTIFS(D212:E212,"*OUTSTANDING*"),"",IF(J212=0,0,J212-E212*IF(D212=0,0,I212/D212)))</f>
        <v/>
      </c>
      <c r="M212" s="322">
        <f>IF(N(I212)=0,"",IF(COUNT(C212,H212)&lt;2,"?",IF(H212-C212&gt;365,"Y","N")))</f>
        <v/>
      </c>
      <c r="N212" s="143">
        <f>IF(OR(N(I212)=0,COUNT(C212,H212)&lt;2,COUNT(L212)=0),"",IF(M212="Y",MAX(L212,0),0))</f>
        <v/>
      </c>
      <c r="O212" s="143">
        <f>IF(OR(N(I212)=0,COUNT(C212,H212)&lt;2,COUNT(L212)=0),"",IF(M212="N",MAX(L212,0),0))</f>
        <v/>
      </c>
      <c r="P212" s="143">
        <f>IF(OR(N(I212)=0,COUNT(L212)=0),"",MIN(L212,0))</f>
        <v/>
      </c>
      <c r="Q212" s="321">
        <f>IF(COUNTIFS(D212,"*OUTSTANDING*"),"OUTSTANDING",MAX(0,N(D212)-N(I212)))</f>
        <v/>
      </c>
      <c r="R212" s="321">
        <f>IF(COUNTIFS(D212:E212,"*OUTSTANDING*"),"OUTSTANDING",IF(N(D212)=0,0,E212*Q212/D212))</f>
        <v/>
      </c>
      <c r="S212" s="180" t="n"/>
      <c r="T212" s="180" t="n"/>
      <c r="U212" s="180" t="n"/>
    </row>
    <row r="213">
      <c r="A213" s="180" t="n"/>
      <c r="B213" s="180" t="n"/>
      <c r="C213" s="181" t="n"/>
      <c r="D213" s="259" t="n"/>
      <c r="E213" s="259" t="n"/>
      <c r="F213" s="180" t="n"/>
      <c r="G213" s="180" t="n"/>
      <c r="H213" s="181" t="n"/>
      <c r="I213" s="259" t="n"/>
      <c r="J213" s="259" t="n"/>
      <c r="K213" s="180" t="n"/>
      <c r="L213" s="143">
        <f>IF(COUNTIFS(D213:E213,"*OUTSTANDING*"),"",IF(J213=0,0,J213-E213*IF(D213=0,0,I213/D213)))</f>
        <v/>
      </c>
      <c r="M213" s="322">
        <f>IF(N(I213)=0,"",IF(COUNT(C213,H213)&lt;2,"?",IF(H213-C213&gt;365,"Y","N")))</f>
        <v/>
      </c>
      <c r="N213" s="143">
        <f>IF(OR(N(I213)=0,COUNT(C213,H213)&lt;2,COUNT(L213)=0),"",IF(M213="Y",MAX(L213,0),0))</f>
        <v/>
      </c>
      <c r="O213" s="143">
        <f>IF(OR(N(I213)=0,COUNT(C213,H213)&lt;2,COUNT(L213)=0),"",IF(M213="N",MAX(L213,0),0))</f>
        <v/>
      </c>
      <c r="P213" s="143">
        <f>IF(OR(N(I213)=0,COUNT(L213)=0),"",MIN(L213,0))</f>
        <v/>
      </c>
      <c r="Q213" s="321">
        <f>IF(COUNTIFS(D213,"*OUTSTANDING*"),"OUTSTANDING",MAX(0,N(D213)-N(I213)))</f>
        <v/>
      </c>
      <c r="R213" s="321">
        <f>IF(COUNTIFS(D213:E213,"*OUTSTANDING*"),"OUTSTANDING",IF(N(D213)=0,0,E213*Q213/D213))</f>
        <v/>
      </c>
      <c r="S213" s="180" t="n"/>
      <c r="T213" s="180" t="n"/>
      <c r="U213" s="180" t="n"/>
    </row>
    <row r="214">
      <c r="A214" s="180" t="n"/>
      <c r="B214" s="180" t="n"/>
      <c r="C214" s="181" t="n"/>
      <c r="D214" s="259" t="n"/>
      <c r="E214" s="259" t="n"/>
      <c r="F214" s="180" t="n"/>
      <c r="G214" s="180" t="n"/>
      <c r="H214" s="181" t="n"/>
      <c r="I214" s="259" t="n"/>
      <c r="J214" s="259" t="n"/>
      <c r="K214" s="180" t="n"/>
      <c r="L214" s="143">
        <f>IF(COUNTIFS(D214:E214,"*OUTSTANDING*"),"",IF(J214=0,0,J214-E214*IF(D214=0,0,I214/D214)))</f>
        <v/>
      </c>
      <c r="M214" s="322">
        <f>IF(N(I214)=0,"",IF(COUNT(C214,H214)&lt;2,"?",IF(H214-C214&gt;365,"Y","N")))</f>
        <v/>
      </c>
      <c r="N214" s="143">
        <f>IF(OR(N(I214)=0,COUNT(C214,H214)&lt;2,COUNT(L214)=0),"",IF(M214="Y",MAX(L214,0),0))</f>
        <v/>
      </c>
      <c r="O214" s="143">
        <f>IF(OR(N(I214)=0,COUNT(C214,H214)&lt;2,COUNT(L214)=0),"",IF(M214="N",MAX(L214,0),0))</f>
        <v/>
      </c>
      <c r="P214" s="143">
        <f>IF(OR(N(I214)=0,COUNT(L214)=0),"",MIN(L214,0))</f>
        <v/>
      </c>
      <c r="Q214" s="321">
        <f>IF(COUNTIFS(D214,"*OUTSTANDING*"),"OUTSTANDING",MAX(0,N(D214)-N(I214)))</f>
        <v/>
      </c>
      <c r="R214" s="321">
        <f>IF(COUNTIFS(D214:E214,"*OUTSTANDING*"),"OUTSTANDING",IF(N(D214)=0,0,E214*Q214/D214))</f>
        <v/>
      </c>
      <c r="S214" s="180" t="n"/>
      <c r="T214" s="180" t="n"/>
      <c r="U214" s="180" t="n"/>
    </row>
    <row r="215">
      <c r="A215" s="180" t="n"/>
      <c r="B215" s="180" t="n"/>
      <c r="C215" s="181" t="n"/>
      <c r="D215" s="259" t="n"/>
      <c r="E215" s="259" t="n"/>
      <c r="F215" s="180" t="n"/>
      <c r="G215" s="180" t="n"/>
      <c r="H215" s="181" t="n"/>
      <c r="I215" s="259" t="n"/>
      <c r="J215" s="259" t="n"/>
      <c r="K215" s="180" t="n"/>
      <c r="L215" s="143">
        <f>IF(COUNTIFS(D215:E215,"*OUTSTANDING*"),"",IF(J215=0,0,J215-E215*IF(D215=0,0,I215/D215)))</f>
        <v/>
      </c>
      <c r="M215" s="322">
        <f>IF(N(I215)=0,"",IF(COUNT(C215,H215)&lt;2,"?",IF(H215-C215&gt;365,"Y","N")))</f>
        <v/>
      </c>
      <c r="N215" s="143">
        <f>IF(OR(N(I215)=0,COUNT(C215,H215)&lt;2,COUNT(L215)=0),"",IF(M215="Y",MAX(L215,0),0))</f>
        <v/>
      </c>
      <c r="O215" s="143">
        <f>IF(OR(N(I215)=0,COUNT(C215,H215)&lt;2,COUNT(L215)=0),"",IF(M215="N",MAX(L215,0),0))</f>
        <v/>
      </c>
      <c r="P215" s="143">
        <f>IF(OR(N(I215)=0,COUNT(L215)=0),"",MIN(L215,0))</f>
        <v/>
      </c>
      <c r="Q215" s="321">
        <f>IF(COUNTIFS(D215,"*OUTSTANDING*"),"OUTSTANDING",MAX(0,N(D215)-N(I215)))</f>
        <v/>
      </c>
      <c r="R215" s="321">
        <f>IF(COUNTIFS(D215:E215,"*OUTSTANDING*"),"OUTSTANDING",IF(N(D215)=0,0,E215*Q215/D215))</f>
        <v/>
      </c>
      <c r="S215" s="180" t="n"/>
      <c r="T215" s="180" t="n"/>
      <c r="U215" s="180" t="n"/>
    </row>
    <row r="216">
      <c r="A216" s="180" t="n"/>
      <c r="B216" s="180" t="n"/>
      <c r="C216" s="181" t="n"/>
      <c r="D216" s="259" t="n"/>
      <c r="E216" s="259" t="n"/>
      <c r="F216" s="180" t="n"/>
      <c r="G216" s="180" t="n"/>
      <c r="H216" s="181" t="n"/>
      <c r="I216" s="259" t="n"/>
      <c r="J216" s="259" t="n"/>
      <c r="K216" s="180" t="n"/>
      <c r="L216" s="143">
        <f>IF(COUNTIFS(D216:E216,"*OUTSTANDING*"),"",IF(J216=0,0,J216-E216*IF(D216=0,0,I216/D216)))</f>
        <v/>
      </c>
      <c r="M216" s="322">
        <f>IF(N(I216)=0,"",IF(COUNT(C216,H216)&lt;2,"?",IF(H216-C216&gt;365,"Y","N")))</f>
        <v/>
      </c>
      <c r="N216" s="143">
        <f>IF(OR(N(I216)=0,COUNT(C216,H216)&lt;2,COUNT(L216)=0),"",IF(M216="Y",MAX(L216,0),0))</f>
        <v/>
      </c>
      <c r="O216" s="143">
        <f>IF(OR(N(I216)=0,COUNT(C216,H216)&lt;2,COUNT(L216)=0),"",IF(M216="N",MAX(L216,0),0))</f>
        <v/>
      </c>
      <c r="P216" s="143">
        <f>IF(OR(N(I216)=0,COUNT(L216)=0),"",MIN(L216,0))</f>
        <v/>
      </c>
      <c r="Q216" s="321">
        <f>IF(COUNTIFS(D216,"*OUTSTANDING*"),"OUTSTANDING",MAX(0,N(D216)-N(I216)))</f>
        <v/>
      </c>
      <c r="R216" s="321">
        <f>IF(COUNTIFS(D216:E216,"*OUTSTANDING*"),"OUTSTANDING",IF(N(D216)=0,0,E216*Q216/D216))</f>
        <v/>
      </c>
      <c r="S216" s="180" t="n"/>
      <c r="T216" s="180" t="n"/>
      <c r="U216" s="180" t="n"/>
    </row>
    <row r="217">
      <c r="A217" s="180" t="n"/>
      <c r="B217" s="180" t="n"/>
      <c r="C217" s="181" t="n"/>
      <c r="D217" s="259" t="n"/>
      <c r="E217" s="259" t="n"/>
      <c r="F217" s="180" t="n"/>
      <c r="G217" s="180" t="n"/>
      <c r="H217" s="181" t="n"/>
      <c r="I217" s="259" t="n"/>
      <c r="J217" s="259" t="n"/>
      <c r="K217" s="180" t="n"/>
      <c r="L217" s="143">
        <f>IF(COUNTIFS(D217:E217,"*OUTSTANDING*"),"",IF(J217=0,0,J217-E217*IF(D217=0,0,I217/D217)))</f>
        <v/>
      </c>
      <c r="M217" s="322">
        <f>IF(N(I217)=0,"",IF(COUNT(C217,H217)&lt;2,"?",IF(H217-C217&gt;365,"Y","N")))</f>
        <v/>
      </c>
      <c r="N217" s="143">
        <f>IF(OR(N(I217)=0,COUNT(C217,H217)&lt;2,COUNT(L217)=0),"",IF(M217="Y",MAX(L217,0),0))</f>
        <v/>
      </c>
      <c r="O217" s="143">
        <f>IF(OR(N(I217)=0,COUNT(C217,H217)&lt;2,COUNT(L217)=0),"",IF(M217="N",MAX(L217,0),0))</f>
        <v/>
      </c>
      <c r="P217" s="143">
        <f>IF(OR(N(I217)=0,COUNT(L217)=0),"",MIN(L217,0))</f>
        <v/>
      </c>
      <c r="Q217" s="321">
        <f>IF(COUNTIFS(D217,"*OUTSTANDING*"),"OUTSTANDING",MAX(0,N(D217)-N(I217)))</f>
        <v/>
      </c>
      <c r="R217" s="321">
        <f>IF(COUNTIFS(D217:E217,"*OUTSTANDING*"),"OUTSTANDING",IF(N(D217)=0,0,E217*Q217/D217))</f>
        <v/>
      </c>
      <c r="S217" s="180" t="n"/>
      <c r="T217" s="180" t="n"/>
      <c r="U217" s="180" t="n"/>
    </row>
    <row r="218">
      <c r="A218" s="180" t="n"/>
      <c r="B218" s="180" t="n"/>
      <c r="C218" s="181" t="n"/>
      <c r="D218" s="259" t="n"/>
      <c r="E218" s="259" t="n"/>
      <c r="F218" s="180" t="n"/>
      <c r="G218" s="180" t="n"/>
      <c r="H218" s="181" t="n"/>
      <c r="I218" s="259" t="n"/>
      <c r="J218" s="259" t="n"/>
      <c r="K218" s="180" t="n"/>
      <c r="L218" s="143">
        <f>IF(COUNTIFS(D218:E218,"*OUTSTANDING*"),"",IF(J218=0,0,J218-E218*IF(D218=0,0,I218/D218)))</f>
        <v/>
      </c>
      <c r="M218" s="322">
        <f>IF(N(I218)=0,"",IF(COUNT(C218,H218)&lt;2,"?",IF(H218-C218&gt;365,"Y","N")))</f>
        <v/>
      </c>
      <c r="N218" s="143">
        <f>IF(OR(N(I218)=0,COUNT(C218,H218)&lt;2,COUNT(L218)=0),"",IF(M218="Y",MAX(L218,0),0))</f>
        <v/>
      </c>
      <c r="O218" s="143">
        <f>IF(OR(N(I218)=0,COUNT(C218,H218)&lt;2,COUNT(L218)=0),"",IF(M218="N",MAX(L218,0),0))</f>
        <v/>
      </c>
      <c r="P218" s="143">
        <f>IF(OR(N(I218)=0,COUNT(L218)=0),"",MIN(L218,0))</f>
        <v/>
      </c>
      <c r="Q218" s="321">
        <f>IF(COUNTIFS(D218,"*OUTSTANDING*"),"OUTSTANDING",MAX(0,N(D218)-N(I218)))</f>
        <v/>
      </c>
      <c r="R218" s="321">
        <f>IF(COUNTIFS(D218:E218,"*OUTSTANDING*"),"OUTSTANDING",IF(N(D218)=0,0,E218*Q218/D218))</f>
        <v/>
      </c>
      <c r="S218" s="180" t="n"/>
      <c r="T218" s="180" t="n"/>
      <c r="U218" s="180" t="n"/>
    </row>
    <row r="219">
      <c r="A219" s="180" t="n"/>
      <c r="B219" s="180" t="n"/>
      <c r="C219" s="181" t="n"/>
      <c r="D219" s="259" t="n"/>
      <c r="E219" s="259" t="n"/>
      <c r="F219" s="180" t="n"/>
      <c r="G219" s="180" t="n"/>
      <c r="H219" s="181" t="n"/>
      <c r="I219" s="259" t="n"/>
      <c r="J219" s="259" t="n"/>
      <c r="K219" s="180" t="n"/>
      <c r="L219" s="143">
        <f>IF(COUNTIFS(D219:E219,"*OUTSTANDING*"),"",IF(J219=0,0,J219-E219*IF(D219=0,0,I219/D219)))</f>
        <v/>
      </c>
      <c r="M219" s="322">
        <f>IF(N(I219)=0,"",IF(COUNT(C219,H219)&lt;2,"?",IF(H219-C219&gt;365,"Y","N")))</f>
        <v/>
      </c>
      <c r="N219" s="143">
        <f>IF(OR(N(I219)=0,COUNT(C219,H219)&lt;2,COUNT(L219)=0),"",IF(M219="Y",MAX(L219,0),0))</f>
        <v/>
      </c>
      <c r="O219" s="143">
        <f>IF(OR(N(I219)=0,COUNT(C219,H219)&lt;2,COUNT(L219)=0),"",IF(M219="N",MAX(L219,0),0))</f>
        <v/>
      </c>
      <c r="P219" s="143">
        <f>IF(OR(N(I219)=0,COUNT(L219)=0),"",MIN(L219,0))</f>
        <v/>
      </c>
      <c r="Q219" s="321">
        <f>IF(COUNTIFS(D219,"*OUTSTANDING*"),"OUTSTANDING",MAX(0,N(D219)-N(I219)))</f>
        <v/>
      </c>
      <c r="R219" s="321">
        <f>IF(COUNTIFS(D219:E219,"*OUTSTANDING*"),"OUTSTANDING",IF(N(D219)=0,0,E219*Q219/D219))</f>
        <v/>
      </c>
      <c r="S219" s="180" t="n"/>
      <c r="T219" s="180" t="n"/>
      <c r="U219" s="180" t="n"/>
    </row>
    <row r="220">
      <c r="A220" s="180" t="n"/>
      <c r="B220" s="180" t="n"/>
      <c r="C220" s="181" t="n"/>
      <c r="D220" s="259" t="n"/>
      <c r="E220" s="259" t="n"/>
      <c r="F220" s="180" t="n"/>
      <c r="G220" s="180" t="n"/>
      <c r="H220" s="181" t="n"/>
      <c r="I220" s="259" t="n"/>
      <c r="J220" s="259" t="n"/>
      <c r="K220" s="180" t="n"/>
      <c r="L220" s="143">
        <f>IF(COUNTIFS(D220:E220,"*OUTSTANDING*"),"",IF(J220=0,0,J220-E220*IF(D220=0,0,I220/D220)))</f>
        <v/>
      </c>
      <c r="M220" s="322">
        <f>IF(N(I220)=0,"",IF(COUNT(C220,H220)&lt;2,"?",IF(H220-C220&gt;365,"Y","N")))</f>
        <v/>
      </c>
      <c r="N220" s="143">
        <f>IF(OR(N(I220)=0,COUNT(C220,H220)&lt;2,COUNT(L220)=0),"",IF(M220="Y",MAX(L220,0),0))</f>
        <v/>
      </c>
      <c r="O220" s="143">
        <f>IF(OR(N(I220)=0,COUNT(C220,H220)&lt;2,COUNT(L220)=0),"",IF(M220="N",MAX(L220,0),0))</f>
        <v/>
      </c>
      <c r="P220" s="143">
        <f>IF(OR(N(I220)=0,COUNT(L220)=0),"",MIN(L220,0))</f>
        <v/>
      </c>
      <c r="Q220" s="321">
        <f>IF(COUNTIFS(D220,"*OUTSTANDING*"),"OUTSTANDING",MAX(0,N(D220)-N(I220)))</f>
        <v/>
      </c>
      <c r="R220" s="321">
        <f>IF(COUNTIFS(D220:E220,"*OUTSTANDING*"),"OUTSTANDING",IF(N(D220)=0,0,E220*Q220/D220))</f>
        <v/>
      </c>
      <c r="S220" s="180" t="n"/>
      <c r="T220" s="180" t="n"/>
      <c r="U220" s="180" t="n"/>
    </row>
    <row r="221">
      <c r="A221" s="180" t="n"/>
      <c r="B221" s="180" t="n"/>
      <c r="C221" s="181" t="n"/>
      <c r="D221" s="259" t="n"/>
      <c r="E221" s="259" t="n"/>
      <c r="F221" s="180" t="n"/>
      <c r="G221" s="180" t="n"/>
      <c r="H221" s="181" t="n"/>
      <c r="I221" s="259" t="n"/>
      <c r="J221" s="259" t="n"/>
      <c r="K221" s="180" t="n"/>
      <c r="L221" s="143">
        <f>IF(COUNTIFS(D221:E221,"*OUTSTANDING*"),"",IF(J221=0,0,J221-E221*IF(D221=0,0,I221/D221)))</f>
        <v/>
      </c>
      <c r="M221" s="322">
        <f>IF(N(I221)=0,"",IF(COUNT(C221,H221)&lt;2,"?",IF(H221-C221&gt;365,"Y","N")))</f>
        <v/>
      </c>
      <c r="N221" s="143">
        <f>IF(OR(N(I221)=0,COUNT(C221,H221)&lt;2,COUNT(L221)=0),"",IF(M221="Y",MAX(L221,0),0))</f>
        <v/>
      </c>
      <c r="O221" s="143">
        <f>IF(OR(N(I221)=0,COUNT(C221,H221)&lt;2,COUNT(L221)=0),"",IF(M221="N",MAX(L221,0),0))</f>
        <v/>
      </c>
      <c r="P221" s="143">
        <f>IF(OR(N(I221)=0,COUNT(L221)=0),"",MIN(L221,0))</f>
        <v/>
      </c>
      <c r="Q221" s="321">
        <f>IF(COUNTIFS(D221,"*OUTSTANDING*"),"OUTSTANDING",MAX(0,N(D221)-N(I221)))</f>
        <v/>
      </c>
      <c r="R221" s="321">
        <f>IF(COUNTIFS(D221:E221,"*OUTSTANDING*"),"OUTSTANDING",IF(N(D221)=0,0,E221*Q221/D221))</f>
        <v/>
      </c>
      <c r="S221" s="180" t="n"/>
      <c r="T221" s="180" t="n"/>
      <c r="U221" s="180" t="n"/>
    </row>
    <row r="222">
      <c r="A222" s="180" t="n"/>
      <c r="B222" s="180" t="n"/>
      <c r="C222" s="181" t="n"/>
      <c r="D222" s="259" t="n"/>
      <c r="E222" s="259" t="n"/>
      <c r="F222" s="180" t="n"/>
      <c r="G222" s="180" t="n"/>
      <c r="H222" s="181" t="n"/>
      <c r="I222" s="259" t="n"/>
      <c r="J222" s="259" t="n"/>
      <c r="K222" s="180" t="n"/>
      <c r="L222" s="143">
        <f>IF(COUNTIFS(D222:E222,"*OUTSTANDING*"),"",IF(J222=0,0,J222-E222*IF(D222=0,0,I222/D222)))</f>
        <v/>
      </c>
      <c r="M222" s="322">
        <f>IF(N(I222)=0,"",IF(COUNT(C222,H222)&lt;2,"?",IF(H222-C222&gt;365,"Y","N")))</f>
        <v/>
      </c>
      <c r="N222" s="143">
        <f>IF(OR(N(I222)=0,COUNT(C222,H222)&lt;2,COUNT(L222)=0),"",IF(M222="Y",MAX(L222,0),0))</f>
        <v/>
      </c>
      <c r="O222" s="143">
        <f>IF(OR(N(I222)=0,COUNT(C222,H222)&lt;2,COUNT(L222)=0),"",IF(M222="N",MAX(L222,0),0))</f>
        <v/>
      </c>
      <c r="P222" s="143">
        <f>IF(OR(N(I222)=0,COUNT(L222)=0),"",MIN(L222,0))</f>
        <v/>
      </c>
      <c r="Q222" s="321">
        <f>IF(COUNTIFS(D222,"*OUTSTANDING*"),"OUTSTANDING",MAX(0,N(D222)-N(I222)))</f>
        <v/>
      </c>
      <c r="R222" s="321">
        <f>IF(COUNTIFS(D222:E222,"*OUTSTANDING*"),"OUTSTANDING",IF(N(D222)=0,0,E222*Q222/D222))</f>
        <v/>
      </c>
      <c r="S222" s="180" t="n"/>
      <c r="T222" s="180" t="n"/>
      <c r="U222" s="180" t="n"/>
    </row>
    <row r="223">
      <c r="A223" s="180" t="n"/>
      <c r="B223" s="180" t="n"/>
      <c r="C223" s="181" t="n"/>
      <c r="D223" s="259" t="n"/>
      <c r="E223" s="259" t="n"/>
      <c r="F223" s="180" t="n"/>
      <c r="G223" s="180" t="n"/>
      <c r="H223" s="181" t="n"/>
      <c r="I223" s="259" t="n"/>
      <c r="J223" s="259" t="n"/>
      <c r="K223" s="180" t="n"/>
      <c r="L223" s="143">
        <f>IF(COUNTIFS(D223:E223,"*OUTSTANDING*"),"",IF(J223=0,0,J223-E223*IF(D223=0,0,I223/D223)))</f>
        <v/>
      </c>
      <c r="M223" s="322">
        <f>IF(N(I223)=0,"",IF(COUNT(C223,H223)&lt;2,"?",IF(H223-C223&gt;365,"Y","N")))</f>
        <v/>
      </c>
      <c r="N223" s="143">
        <f>IF(OR(N(I223)=0,COUNT(C223,H223)&lt;2,COUNT(L223)=0),"",IF(M223="Y",MAX(L223,0),0))</f>
        <v/>
      </c>
      <c r="O223" s="143">
        <f>IF(OR(N(I223)=0,COUNT(C223,H223)&lt;2,COUNT(L223)=0),"",IF(M223="N",MAX(L223,0),0))</f>
        <v/>
      </c>
      <c r="P223" s="143">
        <f>IF(OR(N(I223)=0,COUNT(L223)=0),"",MIN(L223,0))</f>
        <v/>
      </c>
      <c r="Q223" s="321">
        <f>IF(COUNTIFS(D223,"*OUTSTANDING*"),"OUTSTANDING",MAX(0,N(D223)-N(I223)))</f>
        <v/>
      </c>
      <c r="R223" s="321">
        <f>IF(COUNTIFS(D223:E223,"*OUTSTANDING*"),"OUTSTANDING",IF(N(D223)=0,0,E223*Q223/D223))</f>
        <v/>
      </c>
      <c r="S223" s="180" t="n"/>
      <c r="T223" s="180" t="n"/>
      <c r="U223" s="180" t="n"/>
    </row>
    <row r="224">
      <c r="A224" s="180" t="n"/>
      <c r="B224" s="180" t="n"/>
      <c r="C224" s="181" t="n"/>
      <c r="D224" s="259" t="n"/>
      <c r="E224" s="259" t="n"/>
      <c r="F224" s="180" t="n"/>
      <c r="G224" s="180" t="n"/>
      <c r="H224" s="181" t="n"/>
      <c r="I224" s="259" t="n"/>
      <c r="J224" s="259" t="n"/>
      <c r="K224" s="180" t="n"/>
      <c r="L224" s="143">
        <f>IF(COUNTIFS(D224:E224,"*OUTSTANDING*"),"",IF(J224=0,0,J224-E224*IF(D224=0,0,I224/D224)))</f>
        <v/>
      </c>
      <c r="M224" s="322">
        <f>IF(N(I224)=0,"",IF(COUNT(C224,H224)&lt;2,"?",IF(H224-C224&gt;365,"Y","N")))</f>
        <v/>
      </c>
      <c r="N224" s="143">
        <f>IF(OR(N(I224)=0,COUNT(C224,H224)&lt;2,COUNT(L224)=0),"",IF(M224="Y",MAX(L224,0),0))</f>
        <v/>
      </c>
      <c r="O224" s="143">
        <f>IF(OR(N(I224)=0,COUNT(C224,H224)&lt;2,COUNT(L224)=0),"",IF(M224="N",MAX(L224,0),0))</f>
        <v/>
      </c>
      <c r="P224" s="143">
        <f>IF(OR(N(I224)=0,COUNT(L224)=0),"",MIN(L224,0))</f>
        <v/>
      </c>
      <c r="Q224" s="321">
        <f>IF(COUNTIFS(D224,"*OUTSTANDING*"),"OUTSTANDING",MAX(0,N(D224)-N(I224)))</f>
        <v/>
      </c>
      <c r="R224" s="321">
        <f>IF(COUNTIFS(D224:E224,"*OUTSTANDING*"),"OUTSTANDING",IF(N(D224)=0,0,E224*Q224/D224))</f>
        <v/>
      </c>
      <c r="S224" s="180" t="n"/>
      <c r="T224" s="180" t="n"/>
      <c r="U224" s="180" t="n"/>
    </row>
    <row r="225">
      <c r="A225" s="180" t="n"/>
      <c r="B225" s="180" t="n"/>
      <c r="C225" s="181" t="n"/>
      <c r="D225" s="259" t="n"/>
      <c r="E225" s="259" t="n"/>
      <c r="F225" s="180" t="n"/>
      <c r="G225" s="180" t="n"/>
      <c r="H225" s="181" t="n"/>
      <c r="I225" s="259" t="n"/>
      <c r="J225" s="259" t="n"/>
      <c r="K225" s="180" t="n"/>
      <c r="L225" s="143">
        <f>IF(COUNTIFS(D225:E225,"*OUTSTANDING*"),"",IF(J225=0,0,J225-E225*IF(D225=0,0,I225/D225)))</f>
        <v/>
      </c>
      <c r="M225" s="322">
        <f>IF(N(I225)=0,"",IF(COUNT(C225,H225)&lt;2,"?",IF(H225-C225&gt;365,"Y","N")))</f>
        <v/>
      </c>
      <c r="N225" s="143">
        <f>IF(OR(N(I225)=0,COUNT(C225,H225)&lt;2,COUNT(L225)=0),"",IF(M225="Y",MAX(L225,0),0))</f>
        <v/>
      </c>
      <c r="O225" s="143">
        <f>IF(OR(N(I225)=0,COUNT(C225,H225)&lt;2,COUNT(L225)=0),"",IF(M225="N",MAX(L225,0),0))</f>
        <v/>
      </c>
      <c r="P225" s="143">
        <f>IF(OR(N(I225)=0,COUNT(L225)=0),"",MIN(L225,0))</f>
        <v/>
      </c>
      <c r="Q225" s="321">
        <f>IF(COUNTIFS(D225,"*OUTSTANDING*"),"OUTSTANDING",MAX(0,N(D225)-N(I225)))</f>
        <v/>
      </c>
      <c r="R225" s="321">
        <f>IF(COUNTIFS(D225:E225,"*OUTSTANDING*"),"OUTSTANDING",IF(N(D225)=0,0,E225*Q225/D225))</f>
        <v/>
      </c>
      <c r="S225" s="180" t="n"/>
      <c r="T225" s="180" t="n"/>
      <c r="U225" s="180" t="n"/>
    </row>
    <row r="226">
      <c r="A226" s="180" t="n"/>
      <c r="B226" s="180" t="n"/>
      <c r="C226" s="181" t="n"/>
      <c r="D226" s="259" t="n"/>
      <c r="E226" s="259" t="n"/>
      <c r="F226" s="180" t="n"/>
      <c r="G226" s="180" t="n"/>
      <c r="H226" s="181" t="n"/>
      <c r="I226" s="259" t="n"/>
      <c r="J226" s="259" t="n"/>
      <c r="K226" s="180" t="n"/>
      <c r="L226" s="143">
        <f>IF(COUNTIFS(D226:E226,"*OUTSTANDING*"),"",IF(J226=0,0,J226-E226*IF(D226=0,0,I226/D226)))</f>
        <v/>
      </c>
      <c r="M226" s="322">
        <f>IF(N(I226)=0,"",IF(COUNT(C226,H226)&lt;2,"?",IF(H226-C226&gt;365,"Y","N")))</f>
        <v/>
      </c>
      <c r="N226" s="143">
        <f>IF(OR(N(I226)=0,COUNT(C226,H226)&lt;2,COUNT(L226)=0),"",IF(M226="Y",MAX(L226,0),0))</f>
        <v/>
      </c>
      <c r="O226" s="143">
        <f>IF(OR(N(I226)=0,COUNT(C226,H226)&lt;2,COUNT(L226)=0),"",IF(M226="N",MAX(L226,0),0))</f>
        <v/>
      </c>
      <c r="P226" s="143">
        <f>IF(OR(N(I226)=0,COUNT(L226)=0),"",MIN(L226,0))</f>
        <v/>
      </c>
      <c r="Q226" s="321">
        <f>IF(COUNTIFS(D226,"*OUTSTANDING*"),"OUTSTANDING",MAX(0,N(D226)-N(I226)))</f>
        <v/>
      </c>
      <c r="R226" s="321">
        <f>IF(COUNTIFS(D226:E226,"*OUTSTANDING*"),"OUTSTANDING",IF(N(D226)=0,0,E226*Q226/D226))</f>
        <v/>
      </c>
      <c r="S226" s="180" t="n"/>
      <c r="T226" s="180" t="n"/>
      <c r="U226" s="180" t="n"/>
    </row>
    <row r="227">
      <c r="A227" s="180" t="n"/>
      <c r="B227" s="180" t="n"/>
      <c r="C227" s="181" t="n"/>
      <c r="D227" s="259" t="n"/>
      <c r="E227" s="259" t="n"/>
      <c r="F227" s="180" t="n"/>
      <c r="G227" s="180" t="n"/>
      <c r="H227" s="181" t="n"/>
      <c r="I227" s="259" t="n"/>
      <c r="J227" s="259" t="n"/>
      <c r="K227" s="180" t="n"/>
      <c r="L227" s="143">
        <f>IF(COUNTIFS(D227:E227,"*OUTSTANDING*"),"",IF(J227=0,0,J227-E227*IF(D227=0,0,I227/D227)))</f>
        <v/>
      </c>
      <c r="M227" s="322">
        <f>IF(N(I227)=0,"",IF(COUNT(C227,H227)&lt;2,"?",IF(H227-C227&gt;365,"Y","N")))</f>
        <v/>
      </c>
      <c r="N227" s="143">
        <f>IF(OR(N(I227)=0,COUNT(C227,H227)&lt;2,COUNT(L227)=0),"",IF(M227="Y",MAX(L227,0),0))</f>
        <v/>
      </c>
      <c r="O227" s="143">
        <f>IF(OR(N(I227)=0,COUNT(C227,H227)&lt;2,COUNT(L227)=0),"",IF(M227="N",MAX(L227,0),0))</f>
        <v/>
      </c>
      <c r="P227" s="143">
        <f>IF(OR(N(I227)=0,COUNT(L227)=0),"",MIN(L227,0))</f>
        <v/>
      </c>
      <c r="Q227" s="321">
        <f>IF(COUNTIFS(D227,"*OUTSTANDING*"),"OUTSTANDING",MAX(0,N(D227)-N(I227)))</f>
        <v/>
      </c>
      <c r="R227" s="321">
        <f>IF(COUNTIFS(D227:E227,"*OUTSTANDING*"),"OUTSTANDING",IF(N(D227)=0,0,E227*Q227/D227))</f>
        <v/>
      </c>
      <c r="S227" s="180" t="n"/>
      <c r="T227" s="180" t="n"/>
      <c r="U227" s="180" t="n"/>
    </row>
    <row r="228">
      <c r="A228" s="180" t="n"/>
      <c r="B228" s="180" t="n"/>
      <c r="C228" s="181" t="n"/>
      <c r="D228" s="259" t="n"/>
      <c r="E228" s="259" t="n"/>
      <c r="F228" s="180" t="n"/>
      <c r="G228" s="180" t="n"/>
      <c r="H228" s="181" t="n"/>
      <c r="I228" s="259" t="n"/>
      <c r="J228" s="259" t="n"/>
      <c r="K228" s="180" t="n"/>
      <c r="L228" s="143">
        <f>IF(COUNTIFS(D228:E228,"*OUTSTANDING*"),"",IF(J228=0,0,J228-E228*IF(D228=0,0,I228/D228)))</f>
        <v/>
      </c>
      <c r="M228" s="322">
        <f>IF(N(I228)=0,"",IF(COUNT(C228,H228)&lt;2,"?",IF(H228-C228&gt;365,"Y","N")))</f>
        <v/>
      </c>
      <c r="N228" s="143">
        <f>IF(OR(N(I228)=0,COUNT(C228,H228)&lt;2,COUNT(L228)=0),"",IF(M228="Y",MAX(L228,0),0))</f>
        <v/>
      </c>
      <c r="O228" s="143">
        <f>IF(OR(N(I228)=0,COUNT(C228,H228)&lt;2,COUNT(L228)=0),"",IF(M228="N",MAX(L228,0),0))</f>
        <v/>
      </c>
      <c r="P228" s="143">
        <f>IF(OR(N(I228)=0,COUNT(L228)=0),"",MIN(L228,0))</f>
        <v/>
      </c>
      <c r="Q228" s="321">
        <f>IF(COUNTIFS(D228,"*OUTSTANDING*"),"OUTSTANDING",MAX(0,N(D228)-N(I228)))</f>
        <v/>
      </c>
      <c r="R228" s="321">
        <f>IF(COUNTIFS(D228:E228,"*OUTSTANDING*"),"OUTSTANDING",IF(N(D228)=0,0,E228*Q228/D228))</f>
        <v/>
      </c>
      <c r="S228" s="180" t="n"/>
      <c r="T228" s="180" t="n"/>
      <c r="U228" s="180" t="n"/>
    </row>
    <row r="229">
      <c r="A229" s="180" t="n"/>
      <c r="B229" s="180" t="n"/>
      <c r="C229" s="181" t="n"/>
      <c r="D229" s="259" t="n"/>
      <c r="E229" s="259" t="n"/>
      <c r="F229" s="180" t="n"/>
      <c r="G229" s="180" t="n"/>
      <c r="H229" s="181" t="n"/>
      <c r="I229" s="259" t="n"/>
      <c r="J229" s="259" t="n"/>
      <c r="K229" s="180" t="n"/>
      <c r="L229" s="143">
        <f>IF(COUNTIFS(D229:E229,"*OUTSTANDING*"),"",IF(J229=0,0,J229-E229*IF(D229=0,0,I229/D229)))</f>
        <v/>
      </c>
      <c r="M229" s="322">
        <f>IF(N(I229)=0,"",IF(COUNT(C229,H229)&lt;2,"?",IF(H229-C229&gt;365,"Y","N")))</f>
        <v/>
      </c>
      <c r="N229" s="143">
        <f>IF(OR(N(I229)=0,COUNT(C229,H229)&lt;2,COUNT(L229)=0),"",IF(M229="Y",MAX(L229,0),0))</f>
        <v/>
      </c>
      <c r="O229" s="143">
        <f>IF(OR(N(I229)=0,COUNT(C229,H229)&lt;2,COUNT(L229)=0),"",IF(M229="N",MAX(L229,0),0))</f>
        <v/>
      </c>
      <c r="P229" s="143">
        <f>IF(OR(N(I229)=0,COUNT(L229)=0),"",MIN(L229,0))</f>
        <v/>
      </c>
      <c r="Q229" s="321">
        <f>IF(COUNTIFS(D229,"*OUTSTANDING*"),"OUTSTANDING",MAX(0,N(D229)-N(I229)))</f>
        <v/>
      </c>
      <c r="R229" s="321">
        <f>IF(COUNTIFS(D229:E229,"*OUTSTANDING*"),"OUTSTANDING",IF(N(D229)=0,0,E229*Q229/D229))</f>
        <v/>
      </c>
      <c r="S229" s="180" t="n"/>
      <c r="T229" s="180" t="n"/>
      <c r="U229" s="180" t="n"/>
    </row>
    <row r="230">
      <c r="A230" s="180" t="n"/>
      <c r="B230" s="180" t="n"/>
      <c r="C230" s="181" t="n"/>
      <c r="D230" s="259" t="n"/>
      <c r="E230" s="259" t="n"/>
      <c r="F230" s="180" t="n"/>
      <c r="G230" s="180" t="n"/>
      <c r="H230" s="181" t="n"/>
      <c r="I230" s="259" t="n"/>
      <c r="J230" s="259" t="n"/>
      <c r="K230" s="180" t="n"/>
      <c r="L230" s="143">
        <f>IF(COUNTIFS(D230:E230,"*OUTSTANDING*"),"",IF(J230=0,0,J230-E230*IF(D230=0,0,I230/D230)))</f>
        <v/>
      </c>
      <c r="M230" s="322">
        <f>IF(N(I230)=0,"",IF(COUNT(C230,H230)&lt;2,"?",IF(H230-C230&gt;365,"Y","N")))</f>
        <v/>
      </c>
      <c r="N230" s="143">
        <f>IF(OR(N(I230)=0,COUNT(C230,H230)&lt;2,COUNT(L230)=0),"",IF(M230="Y",MAX(L230,0),0))</f>
        <v/>
      </c>
      <c r="O230" s="143">
        <f>IF(OR(N(I230)=0,COUNT(C230,H230)&lt;2,COUNT(L230)=0),"",IF(M230="N",MAX(L230,0),0))</f>
        <v/>
      </c>
      <c r="P230" s="143">
        <f>IF(OR(N(I230)=0,COUNT(L230)=0),"",MIN(L230,0))</f>
        <v/>
      </c>
      <c r="Q230" s="321">
        <f>IF(COUNTIFS(D230,"*OUTSTANDING*"),"OUTSTANDING",MAX(0,N(D230)-N(I230)))</f>
        <v/>
      </c>
      <c r="R230" s="321">
        <f>IF(COUNTIFS(D230:E230,"*OUTSTANDING*"),"OUTSTANDING",IF(N(D230)=0,0,E230*Q230/D230))</f>
        <v/>
      </c>
      <c r="S230" s="180" t="n"/>
      <c r="T230" s="180" t="n"/>
      <c r="U230" s="180" t="n"/>
    </row>
    <row r="231">
      <c r="A231" s="180" t="n"/>
      <c r="B231" s="180" t="n"/>
      <c r="C231" s="181" t="n"/>
      <c r="D231" s="259" t="n"/>
      <c r="E231" s="259" t="n"/>
      <c r="F231" s="180" t="n"/>
      <c r="G231" s="180" t="n"/>
      <c r="H231" s="181" t="n"/>
      <c r="I231" s="259" t="n"/>
      <c r="J231" s="259" t="n"/>
      <c r="K231" s="180" t="n"/>
      <c r="L231" s="143">
        <f>IF(COUNTIFS(D231:E231,"*OUTSTANDING*"),"",IF(J231=0,0,J231-E231*IF(D231=0,0,I231/D231)))</f>
        <v/>
      </c>
      <c r="M231" s="322">
        <f>IF(N(I231)=0,"",IF(COUNT(C231,H231)&lt;2,"?",IF(H231-C231&gt;365,"Y","N")))</f>
        <v/>
      </c>
      <c r="N231" s="143">
        <f>IF(OR(N(I231)=0,COUNT(C231,H231)&lt;2,COUNT(L231)=0),"",IF(M231="Y",MAX(L231,0),0))</f>
        <v/>
      </c>
      <c r="O231" s="143">
        <f>IF(OR(N(I231)=0,COUNT(C231,H231)&lt;2,COUNT(L231)=0),"",IF(M231="N",MAX(L231,0),0))</f>
        <v/>
      </c>
      <c r="P231" s="143">
        <f>IF(OR(N(I231)=0,COUNT(L231)=0),"",MIN(L231,0))</f>
        <v/>
      </c>
      <c r="Q231" s="321">
        <f>IF(COUNTIFS(D231,"*OUTSTANDING*"),"OUTSTANDING",MAX(0,N(D231)-N(I231)))</f>
        <v/>
      </c>
      <c r="R231" s="321">
        <f>IF(COUNTIFS(D231:E231,"*OUTSTANDING*"),"OUTSTANDING",IF(N(D231)=0,0,E231*Q231/D231))</f>
        <v/>
      </c>
      <c r="S231" s="180" t="n"/>
      <c r="T231" s="180" t="n"/>
      <c r="U231" s="180" t="n"/>
    </row>
    <row r="232">
      <c r="A232" s="180" t="n"/>
      <c r="B232" s="180" t="n"/>
      <c r="C232" s="181" t="n"/>
      <c r="D232" s="259" t="n"/>
      <c r="E232" s="259" t="n"/>
      <c r="F232" s="180" t="n"/>
      <c r="G232" s="180" t="n"/>
      <c r="H232" s="181" t="n"/>
      <c r="I232" s="259" t="n"/>
      <c r="J232" s="259" t="n"/>
      <c r="K232" s="180" t="n"/>
      <c r="L232" s="143">
        <f>IF(COUNTIFS(D232:E232,"*OUTSTANDING*"),"",IF(J232=0,0,J232-E232*IF(D232=0,0,I232/D232)))</f>
        <v/>
      </c>
      <c r="M232" s="322">
        <f>IF(N(I232)=0,"",IF(COUNT(C232,H232)&lt;2,"?",IF(H232-C232&gt;365,"Y","N")))</f>
        <v/>
      </c>
      <c r="N232" s="143">
        <f>IF(OR(N(I232)=0,COUNT(C232,H232)&lt;2,COUNT(L232)=0),"",IF(M232="Y",MAX(L232,0),0))</f>
        <v/>
      </c>
      <c r="O232" s="143">
        <f>IF(OR(N(I232)=0,COUNT(C232,H232)&lt;2,COUNT(L232)=0),"",IF(M232="N",MAX(L232,0),0))</f>
        <v/>
      </c>
      <c r="P232" s="143">
        <f>IF(OR(N(I232)=0,COUNT(L232)=0),"",MIN(L232,0))</f>
        <v/>
      </c>
      <c r="Q232" s="321">
        <f>IF(COUNTIFS(D232,"*OUTSTANDING*"),"OUTSTANDING",MAX(0,N(D232)-N(I232)))</f>
        <v/>
      </c>
      <c r="R232" s="321">
        <f>IF(COUNTIFS(D232:E232,"*OUTSTANDING*"),"OUTSTANDING",IF(N(D232)=0,0,E232*Q232/D232))</f>
        <v/>
      </c>
      <c r="S232" s="180" t="n"/>
      <c r="T232" s="180" t="n"/>
      <c r="U232" s="180" t="n"/>
    </row>
    <row r="233">
      <c r="A233" s="180" t="n"/>
      <c r="B233" s="180" t="n"/>
      <c r="C233" s="181" t="n"/>
      <c r="D233" s="259" t="n"/>
      <c r="E233" s="259" t="n"/>
      <c r="F233" s="180" t="n"/>
      <c r="G233" s="180" t="n"/>
      <c r="H233" s="181" t="n"/>
      <c r="I233" s="259" t="n"/>
      <c r="J233" s="259" t="n"/>
      <c r="K233" s="180" t="n"/>
      <c r="L233" s="143">
        <f>IF(COUNTIFS(D233:E233,"*OUTSTANDING*"),"",IF(J233=0,0,J233-E233*IF(D233=0,0,I233/D233)))</f>
        <v/>
      </c>
      <c r="M233" s="322">
        <f>IF(N(I233)=0,"",IF(COUNT(C233,H233)&lt;2,"?",IF(H233-C233&gt;365,"Y","N")))</f>
        <v/>
      </c>
      <c r="N233" s="143">
        <f>IF(OR(N(I233)=0,COUNT(C233,H233)&lt;2,COUNT(L233)=0),"",IF(M233="Y",MAX(L233,0),0))</f>
        <v/>
      </c>
      <c r="O233" s="143">
        <f>IF(OR(N(I233)=0,COUNT(C233,H233)&lt;2,COUNT(L233)=0),"",IF(M233="N",MAX(L233,0),0))</f>
        <v/>
      </c>
      <c r="P233" s="143">
        <f>IF(OR(N(I233)=0,COUNT(L233)=0),"",MIN(L233,0))</f>
        <v/>
      </c>
      <c r="Q233" s="321">
        <f>IF(COUNTIFS(D233,"*OUTSTANDING*"),"OUTSTANDING",MAX(0,N(D233)-N(I233)))</f>
        <v/>
      </c>
      <c r="R233" s="321">
        <f>IF(COUNTIFS(D233:E233,"*OUTSTANDING*"),"OUTSTANDING",IF(N(D233)=0,0,E233*Q233/D233))</f>
        <v/>
      </c>
      <c r="S233" s="180" t="n"/>
      <c r="T233" s="180" t="n"/>
      <c r="U233" s="180" t="n"/>
    </row>
    <row r="234">
      <c r="A234" s="180" t="n"/>
      <c r="B234" s="180" t="n"/>
      <c r="C234" s="181" t="n"/>
      <c r="D234" s="259" t="n"/>
      <c r="E234" s="259" t="n"/>
      <c r="F234" s="180" t="n"/>
      <c r="G234" s="180" t="n"/>
      <c r="H234" s="181" t="n"/>
      <c r="I234" s="259" t="n"/>
      <c r="J234" s="259" t="n"/>
      <c r="K234" s="180" t="n"/>
      <c r="L234" s="143">
        <f>IF(COUNTIFS(D234:E234,"*OUTSTANDING*"),"",IF(J234=0,0,J234-E234*IF(D234=0,0,I234/D234)))</f>
        <v/>
      </c>
      <c r="M234" s="322">
        <f>IF(N(I234)=0,"",IF(COUNT(C234,H234)&lt;2,"?",IF(H234-C234&gt;365,"Y","N")))</f>
        <v/>
      </c>
      <c r="N234" s="143">
        <f>IF(OR(N(I234)=0,COUNT(C234,H234)&lt;2,COUNT(L234)=0),"",IF(M234="Y",MAX(L234,0),0))</f>
        <v/>
      </c>
      <c r="O234" s="143">
        <f>IF(OR(N(I234)=0,COUNT(C234,H234)&lt;2,COUNT(L234)=0),"",IF(M234="N",MAX(L234,0),0))</f>
        <v/>
      </c>
      <c r="P234" s="143">
        <f>IF(OR(N(I234)=0,COUNT(L234)=0),"",MIN(L234,0))</f>
        <v/>
      </c>
      <c r="Q234" s="321">
        <f>IF(COUNTIFS(D234,"*OUTSTANDING*"),"OUTSTANDING",MAX(0,N(D234)-N(I234)))</f>
        <v/>
      </c>
      <c r="R234" s="321">
        <f>IF(COUNTIFS(D234:E234,"*OUTSTANDING*"),"OUTSTANDING",IF(N(D234)=0,0,E234*Q234/D234))</f>
        <v/>
      </c>
      <c r="S234" s="180" t="n"/>
      <c r="T234" s="180" t="n"/>
      <c r="U234" s="180" t="n"/>
    </row>
    <row r="235">
      <c r="A235" s="180" t="n"/>
      <c r="B235" s="180" t="n"/>
      <c r="C235" s="181" t="n"/>
      <c r="D235" s="259" t="n"/>
      <c r="E235" s="259" t="n"/>
      <c r="F235" s="180" t="n"/>
      <c r="G235" s="180" t="n"/>
      <c r="H235" s="181" t="n"/>
      <c r="I235" s="259" t="n"/>
      <c r="J235" s="259" t="n"/>
      <c r="K235" s="180" t="n"/>
      <c r="L235" s="143">
        <f>IF(COUNTIFS(D235:E235,"*OUTSTANDING*"),"",IF(J235=0,0,J235-E235*IF(D235=0,0,I235/D235)))</f>
        <v/>
      </c>
      <c r="M235" s="322">
        <f>IF(N(I235)=0,"",IF(COUNT(C235,H235)&lt;2,"?",IF(H235-C235&gt;365,"Y","N")))</f>
        <v/>
      </c>
      <c r="N235" s="143">
        <f>IF(OR(N(I235)=0,COUNT(C235,H235)&lt;2,COUNT(L235)=0),"",IF(M235="Y",MAX(L235,0),0))</f>
        <v/>
      </c>
      <c r="O235" s="143">
        <f>IF(OR(N(I235)=0,COUNT(C235,H235)&lt;2,COUNT(L235)=0),"",IF(M235="N",MAX(L235,0),0))</f>
        <v/>
      </c>
      <c r="P235" s="143">
        <f>IF(OR(N(I235)=0,COUNT(L235)=0),"",MIN(L235,0))</f>
        <v/>
      </c>
      <c r="Q235" s="321">
        <f>IF(COUNTIFS(D235,"*OUTSTANDING*"),"OUTSTANDING",MAX(0,N(D235)-N(I235)))</f>
        <v/>
      </c>
      <c r="R235" s="321">
        <f>IF(COUNTIFS(D235:E235,"*OUTSTANDING*"),"OUTSTANDING",IF(N(D235)=0,0,E235*Q235/D235))</f>
        <v/>
      </c>
      <c r="S235" s="180" t="n"/>
      <c r="T235" s="180" t="n"/>
      <c r="U235" s="180" t="n"/>
    </row>
    <row r="236">
      <c r="A236" s="180" t="n"/>
      <c r="B236" s="180" t="n"/>
      <c r="C236" s="181" t="n"/>
      <c r="D236" s="259" t="n"/>
      <c r="E236" s="259" t="n"/>
      <c r="F236" s="180" t="n"/>
      <c r="G236" s="180" t="n"/>
      <c r="H236" s="181" t="n"/>
      <c r="I236" s="259" t="n"/>
      <c r="J236" s="259" t="n"/>
      <c r="K236" s="180" t="n"/>
      <c r="L236" s="143">
        <f>IF(COUNTIFS(D236:E236,"*OUTSTANDING*"),"",IF(J236=0,0,J236-E236*IF(D236=0,0,I236/D236)))</f>
        <v/>
      </c>
      <c r="M236" s="322">
        <f>IF(N(I236)=0,"",IF(COUNT(C236,H236)&lt;2,"?",IF(H236-C236&gt;365,"Y","N")))</f>
        <v/>
      </c>
      <c r="N236" s="143">
        <f>IF(OR(N(I236)=0,COUNT(C236,H236)&lt;2,COUNT(L236)=0),"",IF(M236="Y",MAX(L236,0),0))</f>
        <v/>
      </c>
      <c r="O236" s="143">
        <f>IF(OR(N(I236)=0,COUNT(C236,H236)&lt;2,COUNT(L236)=0),"",IF(M236="N",MAX(L236,0),0))</f>
        <v/>
      </c>
      <c r="P236" s="143">
        <f>IF(OR(N(I236)=0,COUNT(L236)=0),"",MIN(L236,0))</f>
        <v/>
      </c>
      <c r="Q236" s="321">
        <f>IF(COUNTIFS(D236,"*OUTSTANDING*"),"OUTSTANDING",MAX(0,N(D236)-N(I236)))</f>
        <v/>
      </c>
      <c r="R236" s="321">
        <f>IF(COUNTIFS(D236:E236,"*OUTSTANDING*"),"OUTSTANDING",IF(N(D236)=0,0,E236*Q236/D236))</f>
        <v/>
      </c>
      <c r="S236" s="180" t="n"/>
      <c r="T236" s="180" t="n"/>
      <c r="U236" s="180" t="n"/>
    </row>
    <row r="237">
      <c r="A237" s="180" t="n"/>
      <c r="B237" s="180" t="n"/>
      <c r="C237" s="181" t="n"/>
      <c r="D237" s="259" t="n"/>
      <c r="E237" s="259" t="n"/>
      <c r="F237" s="180" t="n"/>
      <c r="G237" s="180" t="n"/>
      <c r="H237" s="181" t="n"/>
      <c r="I237" s="259" t="n"/>
      <c r="J237" s="259" t="n"/>
      <c r="K237" s="180" t="n"/>
      <c r="L237" s="143">
        <f>IF(COUNTIFS(D237:E237,"*OUTSTANDING*"),"",IF(J237=0,0,J237-E237*IF(D237=0,0,I237/D237)))</f>
        <v/>
      </c>
      <c r="M237" s="322">
        <f>IF(N(I237)=0,"",IF(COUNT(C237,H237)&lt;2,"?",IF(H237-C237&gt;365,"Y","N")))</f>
        <v/>
      </c>
      <c r="N237" s="143">
        <f>IF(OR(N(I237)=0,COUNT(C237,H237)&lt;2,COUNT(L237)=0),"",IF(M237="Y",MAX(L237,0),0))</f>
        <v/>
      </c>
      <c r="O237" s="143">
        <f>IF(OR(N(I237)=0,COUNT(C237,H237)&lt;2,COUNT(L237)=0),"",IF(M237="N",MAX(L237,0),0))</f>
        <v/>
      </c>
      <c r="P237" s="143">
        <f>IF(OR(N(I237)=0,COUNT(L237)=0),"",MIN(L237,0))</f>
        <v/>
      </c>
      <c r="Q237" s="321">
        <f>IF(COUNTIFS(D237,"*OUTSTANDING*"),"OUTSTANDING",MAX(0,N(D237)-N(I237)))</f>
        <v/>
      </c>
      <c r="R237" s="321">
        <f>IF(COUNTIFS(D237:E237,"*OUTSTANDING*"),"OUTSTANDING",IF(N(D237)=0,0,E237*Q237/D237))</f>
        <v/>
      </c>
      <c r="S237" s="180" t="n"/>
      <c r="T237" s="180" t="n"/>
      <c r="U237" s="180" t="n"/>
    </row>
    <row r="238">
      <c r="A238" s="180" t="n"/>
      <c r="B238" s="180" t="n"/>
      <c r="C238" s="181" t="n"/>
      <c r="D238" s="259" t="n"/>
      <c r="E238" s="259" t="n"/>
      <c r="F238" s="180" t="n"/>
      <c r="G238" s="180" t="n"/>
      <c r="H238" s="181" t="n"/>
      <c r="I238" s="259" t="n"/>
      <c r="J238" s="259" t="n"/>
      <c r="K238" s="180" t="n"/>
      <c r="L238" s="143">
        <f>IF(COUNTIFS(D238:E238,"*OUTSTANDING*"),"",IF(J238=0,0,J238-E238*IF(D238=0,0,I238/D238)))</f>
        <v/>
      </c>
      <c r="M238" s="322">
        <f>IF(N(I238)=0,"",IF(COUNT(C238,H238)&lt;2,"?",IF(H238-C238&gt;365,"Y","N")))</f>
        <v/>
      </c>
      <c r="N238" s="143">
        <f>IF(OR(N(I238)=0,COUNT(C238,H238)&lt;2,COUNT(L238)=0),"",IF(M238="Y",MAX(L238,0),0))</f>
        <v/>
      </c>
      <c r="O238" s="143">
        <f>IF(OR(N(I238)=0,COUNT(C238,H238)&lt;2,COUNT(L238)=0),"",IF(M238="N",MAX(L238,0),0))</f>
        <v/>
      </c>
      <c r="P238" s="143">
        <f>IF(OR(N(I238)=0,COUNT(L238)=0),"",MIN(L238,0))</f>
        <v/>
      </c>
      <c r="Q238" s="321">
        <f>IF(COUNTIFS(D238,"*OUTSTANDING*"),"OUTSTANDING",MAX(0,N(D238)-N(I238)))</f>
        <v/>
      </c>
      <c r="R238" s="321">
        <f>IF(COUNTIFS(D238:E238,"*OUTSTANDING*"),"OUTSTANDING",IF(N(D238)=0,0,E238*Q238/D238))</f>
        <v/>
      </c>
      <c r="S238" s="180" t="n"/>
      <c r="T238" s="180" t="n"/>
      <c r="U238" s="180" t="n"/>
    </row>
    <row r="239">
      <c r="A239" s="180" t="n"/>
      <c r="B239" s="180" t="n"/>
      <c r="C239" s="181" t="n"/>
      <c r="D239" s="259" t="n"/>
      <c r="E239" s="259" t="n"/>
      <c r="F239" s="180" t="n"/>
      <c r="G239" s="180" t="n"/>
      <c r="H239" s="181" t="n"/>
      <c r="I239" s="259" t="n"/>
      <c r="J239" s="259" t="n"/>
      <c r="K239" s="180" t="n"/>
      <c r="L239" s="143">
        <f>IF(COUNTIFS(D239:E239,"*OUTSTANDING*"),"",IF(J239=0,0,J239-E239*IF(D239=0,0,I239/D239)))</f>
        <v/>
      </c>
      <c r="M239" s="322">
        <f>IF(N(I239)=0,"",IF(COUNT(C239,H239)&lt;2,"?",IF(H239-C239&gt;365,"Y","N")))</f>
        <v/>
      </c>
      <c r="N239" s="143">
        <f>IF(OR(N(I239)=0,COUNT(C239,H239)&lt;2,COUNT(L239)=0),"",IF(M239="Y",MAX(L239,0),0))</f>
        <v/>
      </c>
      <c r="O239" s="143">
        <f>IF(OR(N(I239)=0,COUNT(C239,H239)&lt;2,COUNT(L239)=0),"",IF(M239="N",MAX(L239,0),0))</f>
        <v/>
      </c>
      <c r="P239" s="143">
        <f>IF(OR(N(I239)=0,COUNT(L239)=0),"",MIN(L239,0))</f>
        <v/>
      </c>
      <c r="Q239" s="321">
        <f>IF(COUNTIFS(D239,"*OUTSTANDING*"),"OUTSTANDING",MAX(0,N(D239)-N(I239)))</f>
        <v/>
      </c>
      <c r="R239" s="321">
        <f>IF(COUNTIFS(D239:E239,"*OUTSTANDING*"),"OUTSTANDING",IF(N(D239)=0,0,E239*Q239/D239))</f>
        <v/>
      </c>
      <c r="S239" s="180" t="n"/>
      <c r="T239" s="180" t="n"/>
      <c r="U239" s="180" t="n"/>
    </row>
    <row r="240">
      <c r="A240" s="180" t="n"/>
      <c r="B240" s="180" t="n"/>
      <c r="C240" s="181" t="n"/>
      <c r="D240" s="259" t="n"/>
      <c r="E240" s="259" t="n"/>
      <c r="F240" s="180" t="n"/>
      <c r="G240" s="180" t="n"/>
      <c r="H240" s="181" t="n"/>
      <c r="I240" s="259" t="n"/>
      <c r="J240" s="259" t="n"/>
      <c r="K240" s="180" t="n"/>
      <c r="L240" s="143">
        <f>IF(COUNTIFS(D240:E240,"*OUTSTANDING*"),"",IF(J240=0,0,J240-E240*IF(D240=0,0,I240/D240)))</f>
        <v/>
      </c>
      <c r="M240" s="322">
        <f>IF(N(I240)=0,"",IF(COUNT(C240,H240)&lt;2,"?",IF(H240-C240&gt;365,"Y","N")))</f>
        <v/>
      </c>
      <c r="N240" s="143">
        <f>IF(OR(N(I240)=0,COUNT(C240,H240)&lt;2,COUNT(L240)=0),"",IF(M240="Y",MAX(L240,0),0))</f>
        <v/>
      </c>
      <c r="O240" s="143">
        <f>IF(OR(N(I240)=0,COUNT(C240,H240)&lt;2,COUNT(L240)=0),"",IF(M240="N",MAX(L240,0),0))</f>
        <v/>
      </c>
      <c r="P240" s="143">
        <f>IF(OR(N(I240)=0,COUNT(L240)=0),"",MIN(L240,0))</f>
        <v/>
      </c>
      <c r="Q240" s="321">
        <f>IF(COUNTIFS(D240,"*OUTSTANDING*"),"OUTSTANDING",MAX(0,N(D240)-N(I240)))</f>
        <v/>
      </c>
      <c r="R240" s="321">
        <f>IF(COUNTIFS(D240:E240,"*OUTSTANDING*"),"OUTSTANDING",IF(N(D240)=0,0,E240*Q240/D240))</f>
        <v/>
      </c>
      <c r="S240" s="180" t="n"/>
      <c r="T240" s="180" t="n"/>
      <c r="U240" s="180" t="n"/>
    </row>
    <row r="241">
      <c r="A241" s="180" t="n"/>
      <c r="B241" s="180" t="n"/>
      <c r="C241" s="181" t="n"/>
      <c r="D241" s="259" t="n"/>
      <c r="E241" s="259" t="n"/>
      <c r="F241" s="180" t="n"/>
      <c r="G241" s="180" t="n"/>
      <c r="H241" s="181" t="n"/>
      <c r="I241" s="259" t="n"/>
      <c r="J241" s="259" t="n"/>
      <c r="K241" s="180" t="n"/>
      <c r="L241" s="143">
        <f>IF(COUNTIFS(D241:E241,"*OUTSTANDING*"),"",IF(J241=0,0,J241-E241*IF(D241=0,0,I241/D241)))</f>
        <v/>
      </c>
      <c r="M241" s="322">
        <f>IF(N(I241)=0,"",IF(COUNT(C241,H241)&lt;2,"?",IF(H241-C241&gt;365,"Y","N")))</f>
        <v/>
      </c>
      <c r="N241" s="143">
        <f>IF(OR(N(I241)=0,COUNT(C241,H241)&lt;2,COUNT(L241)=0),"",IF(M241="Y",MAX(L241,0),0))</f>
        <v/>
      </c>
      <c r="O241" s="143">
        <f>IF(OR(N(I241)=0,COUNT(C241,H241)&lt;2,COUNT(L241)=0),"",IF(M241="N",MAX(L241,0),0))</f>
        <v/>
      </c>
      <c r="P241" s="143">
        <f>IF(OR(N(I241)=0,COUNT(L241)=0),"",MIN(L241,0))</f>
        <v/>
      </c>
      <c r="Q241" s="321">
        <f>IF(COUNTIFS(D241,"*OUTSTANDING*"),"OUTSTANDING",MAX(0,N(D241)-N(I241)))</f>
        <v/>
      </c>
      <c r="R241" s="321">
        <f>IF(COUNTIFS(D241:E241,"*OUTSTANDING*"),"OUTSTANDING",IF(N(D241)=0,0,E241*Q241/D241))</f>
        <v/>
      </c>
      <c r="S241" s="180" t="n"/>
      <c r="T241" s="180" t="n"/>
      <c r="U241" s="180" t="n"/>
    </row>
    <row r="242">
      <c r="A242" s="180" t="n"/>
      <c r="B242" s="180" t="n"/>
      <c r="C242" s="181" t="n"/>
      <c r="D242" s="259" t="n"/>
      <c r="E242" s="259" t="n"/>
      <c r="F242" s="180" t="n"/>
      <c r="G242" s="180" t="n"/>
      <c r="H242" s="181" t="n"/>
      <c r="I242" s="259" t="n"/>
      <c r="J242" s="259" t="n"/>
      <c r="K242" s="180" t="n"/>
      <c r="L242" s="143">
        <f>IF(COUNTIFS(D242:E242,"*OUTSTANDING*"),"",IF(J242=0,0,J242-E242*IF(D242=0,0,I242/D242)))</f>
        <v/>
      </c>
      <c r="M242" s="322">
        <f>IF(N(I242)=0,"",IF(COUNT(C242,H242)&lt;2,"?",IF(H242-C242&gt;365,"Y","N")))</f>
        <v/>
      </c>
      <c r="N242" s="143">
        <f>IF(OR(N(I242)=0,COUNT(C242,H242)&lt;2,COUNT(L242)=0),"",IF(M242="Y",MAX(L242,0),0))</f>
        <v/>
      </c>
      <c r="O242" s="143">
        <f>IF(OR(N(I242)=0,COUNT(C242,H242)&lt;2,COUNT(L242)=0),"",IF(M242="N",MAX(L242,0),0))</f>
        <v/>
      </c>
      <c r="P242" s="143">
        <f>IF(OR(N(I242)=0,COUNT(L242)=0),"",MIN(L242,0))</f>
        <v/>
      </c>
      <c r="Q242" s="321">
        <f>IF(COUNTIFS(D242,"*OUTSTANDING*"),"OUTSTANDING",MAX(0,N(D242)-N(I242)))</f>
        <v/>
      </c>
      <c r="R242" s="321">
        <f>IF(COUNTIFS(D242:E242,"*OUTSTANDING*"),"OUTSTANDING",IF(N(D242)=0,0,E242*Q242/D242))</f>
        <v/>
      </c>
      <c r="S242" s="180" t="n"/>
      <c r="T242" s="180" t="n"/>
      <c r="U242" s="180" t="n"/>
    </row>
    <row r="243">
      <c r="A243" s="180" t="n"/>
      <c r="B243" s="180" t="n"/>
      <c r="C243" s="181" t="n"/>
      <c r="D243" s="259" t="n"/>
      <c r="E243" s="259" t="n"/>
      <c r="F243" s="180" t="n"/>
      <c r="G243" s="180" t="n"/>
      <c r="H243" s="181" t="n"/>
      <c r="I243" s="259" t="n"/>
      <c r="J243" s="259" t="n"/>
      <c r="K243" s="180" t="n"/>
      <c r="L243" s="143">
        <f>IF(COUNTIFS(D243:E243,"*OUTSTANDING*"),"",IF(J243=0,0,J243-E243*IF(D243=0,0,I243/D243)))</f>
        <v/>
      </c>
      <c r="M243" s="322">
        <f>IF(N(I243)=0,"",IF(COUNT(C243,H243)&lt;2,"?",IF(H243-C243&gt;365,"Y","N")))</f>
        <v/>
      </c>
      <c r="N243" s="143">
        <f>IF(OR(N(I243)=0,COUNT(C243,H243)&lt;2,COUNT(L243)=0),"",IF(M243="Y",MAX(L243,0),0))</f>
        <v/>
      </c>
      <c r="O243" s="143">
        <f>IF(OR(N(I243)=0,COUNT(C243,H243)&lt;2,COUNT(L243)=0),"",IF(M243="N",MAX(L243,0),0))</f>
        <v/>
      </c>
      <c r="P243" s="143">
        <f>IF(OR(N(I243)=0,COUNT(L243)=0),"",MIN(L243,0))</f>
        <v/>
      </c>
      <c r="Q243" s="321">
        <f>IF(COUNTIFS(D243,"*OUTSTANDING*"),"OUTSTANDING",MAX(0,N(D243)-N(I243)))</f>
        <v/>
      </c>
      <c r="R243" s="321">
        <f>IF(COUNTIFS(D243:E243,"*OUTSTANDING*"),"OUTSTANDING",IF(N(D243)=0,0,E243*Q243/D243))</f>
        <v/>
      </c>
      <c r="S243" s="180" t="n"/>
      <c r="T243" s="180" t="n"/>
      <c r="U243" s="180" t="n"/>
    </row>
    <row r="244">
      <c r="A244" s="180" t="n"/>
      <c r="B244" s="180" t="n"/>
      <c r="C244" s="181" t="n"/>
      <c r="D244" s="259" t="n"/>
      <c r="E244" s="259" t="n"/>
      <c r="F244" s="180" t="n"/>
      <c r="G244" s="180" t="n"/>
      <c r="H244" s="181" t="n"/>
      <c r="I244" s="259" t="n"/>
      <c r="J244" s="259" t="n"/>
      <c r="K244" s="180" t="n"/>
      <c r="L244" s="143">
        <f>IF(COUNTIFS(D244:E244,"*OUTSTANDING*"),"",IF(J244=0,0,J244-E244*IF(D244=0,0,I244/D244)))</f>
        <v/>
      </c>
      <c r="M244" s="322">
        <f>IF(N(I244)=0,"",IF(COUNT(C244,H244)&lt;2,"?",IF(H244-C244&gt;365,"Y","N")))</f>
        <v/>
      </c>
      <c r="N244" s="143">
        <f>IF(OR(N(I244)=0,COUNT(C244,H244)&lt;2,COUNT(L244)=0),"",IF(M244="Y",MAX(L244,0),0))</f>
        <v/>
      </c>
      <c r="O244" s="143">
        <f>IF(OR(N(I244)=0,COUNT(C244,H244)&lt;2,COUNT(L244)=0),"",IF(M244="N",MAX(L244,0),0))</f>
        <v/>
      </c>
      <c r="P244" s="143">
        <f>IF(OR(N(I244)=0,COUNT(L244)=0),"",MIN(L244,0))</f>
        <v/>
      </c>
      <c r="Q244" s="321">
        <f>IF(COUNTIFS(D244,"*OUTSTANDING*"),"OUTSTANDING",MAX(0,N(D244)-N(I244)))</f>
        <v/>
      </c>
      <c r="R244" s="321">
        <f>IF(COUNTIFS(D244:E244,"*OUTSTANDING*"),"OUTSTANDING",IF(N(D244)=0,0,E244*Q244/D244))</f>
        <v/>
      </c>
      <c r="S244" s="180" t="n"/>
      <c r="T244" s="180" t="n"/>
      <c r="U244" s="180" t="n"/>
    </row>
    <row r="245">
      <c r="A245" s="180" t="n"/>
      <c r="B245" s="180" t="n"/>
      <c r="C245" s="181" t="n"/>
      <c r="D245" s="259" t="n"/>
      <c r="E245" s="259" t="n"/>
      <c r="F245" s="180" t="n"/>
      <c r="G245" s="180" t="n"/>
      <c r="H245" s="181" t="n"/>
      <c r="I245" s="259" t="n"/>
      <c r="J245" s="259" t="n"/>
      <c r="K245" s="180" t="n"/>
      <c r="L245" s="143">
        <f>IF(COUNTIFS(D245:E245,"*OUTSTANDING*"),"",IF(J245=0,0,J245-E245*IF(D245=0,0,I245/D245)))</f>
        <v/>
      </c>
      <c r="M245" s="322">
        <f>IF(N(I245)=0,"",IF(COUNT(C245,H245)&lt;2,"?",IF(H245-C245&gt;365,"Y","N")))</f>
        <v/>
      </c>
      <c r="N245" s="143">
        <f>IF(OR(N(I245)=0,COUNT(C245,H245)&lt;2,COUNT(L245)=0),"",IF(M245="Y",MAX(L245,0),0))</f>
        <v/>
      </c>
      <c r="O245" s="143">
        <f>IF(OR(N(I245)=0,COUNT(C245,H245)&lt;2,COUNT(L245)=0),"",IF(M245="N",MAX(L245,0),0))</f>
        <v/>
      </c>
      <c r="P245" s="143">
        <f>IF(OR(N(I245)=0,COUNT(L245)=0),"",MIN(L245,0))</f>
        <v/>
      </c>
      <c r="Q245" s="321">
        <f>IF(COUNTIFS(D245,"*OUTSTANDING*"),"OUTSTANDING",MAX(0,N(D245)-N(I245)))</f>
        <v/>
      </c>
      <c r="R245" s="321">
        <f>IF(COUNTIFS(D245:E245,"*OUTSTANDING*"),"OUTSTANDING",IF(N(D245)=0,0,E245*Q245/D245))</f>
        <v/>
      </c>
      <c r="S245" s="180" t="n"/>
      <c r="T245" s="180" t="n"/>
      <c r="U245" s="180" t="n"/>
    </row>
    <row r="246">
      <c r="A246" s="180" t="n"/>
      <c r="B246" s="180" t="n"/>
      <c r="C246" s="181" t="n"/>
      <c r="D246" s="259" t="n"/>
      <c r="E246" s="259" t="n"/>
      <c r="F246" s="180" t="n"/>
      <c r="G246" s="180" t="n"/>
      <c r="H246" s="181" t="n"/>
      <c r="I246" s="259" t="n"/>
      <c r="J246" s="259" t="n"/>
      <c r="K246" s="180" t="n"/>
      <c r="L246" s="143">
        <f>IF(COUNTIFS(D246:E246,"*OUTSTANDING*"),"",IF(J246=0,0,J246-E246*IF(D246=0,0,I246/D246)))</f>
        <v/>
      </c>
      <c r="M246" s="322">
        <f>IF(N(I246)=0,"",IF(COUNT(C246,H246)&lt;2,"?",IF(H246-C246&gt;365,"Y","N")))</f>
        <v/>
      </c>
      <c r="N246" s="143">
        <f>IF(OR(N(I246)=0,COUNT(C246,H246)&lt;2,COUNT(L246)=0),"",IF(M246="Y",MAX(L246,0),0))</f>
        <v/>
      </c>
      <c r="O246" s="143">
        <f>IF(OR(N(I246)=0,COUNT(C246,H246)&lt;2,COUNT(L246)=0),"",IF(M246="N",MAX(L246,0),0))</f>
        <v/>
      </c>
      <c r="P246" s="143">
        <f>IF(OR(N(I246)=0,COUNT(L246)=0),"",MIN(L246,0))</f>
        <v/>
      </c>
      <c r="Q246" s="321">
        <f>IF(COUNTIFS(D246,"*OUTSTANDING*"),"OUTSTANDING",MAX(0,N(D246)-N(I246)))</f>
        <v/>
      </c>
      <c r="R246" s="321">
        <f>IF(COUNTIFS(D246:E246,"*OUTSTANDING*"),"OUTSTANDING",IF(N(D246)=0,0,E246*Q246/D246))</f>
        <v/>
      </c>
      <c r="S246" s="180" t="n"/>
      <c r="T246" s="180" t="n"/>
      <c r="U246" s="180" t="n"/>
    </row>
    <row r="247">
      <c r="A247" s="180" t="n"/>
      <c r="B247" s="180" t="n"/>
      <c r="C247" s="181" t="n"/>
      <c r="D247" s="259" t="n"/>
      <c r="E247" s="259" t="n"/>
      <c r="F247" s="180" t="n"/>
      <c r="G247" s="180" t="n"/>
      <c r="H247" s="181" t="n"/>
      <c r="I247" s="259" t="n"/>
      <c r="J247" s="259" t="n"/>
      <c r="K247" s="180" t="n"/>
      <c r="L247" s="143">
        <f>IF(COUNTIFS(D247:E247,"*OUTSTANDING*"),"",IF(J247=0,0,J247-E247*IF(D247=0,0,I247/D247)))</f>
        <v/>
      </c>
      <c r="M247" s="322">
        <f>IF(N(I247)=0,"",IF(COUNT(C247,H247)&lt;2,"?",IF(H247-C247&gt;365,"Y","N")))</f>
        <v/>
      </c>
      <c r="N247" s="143">
        <f>IF(OR(N(I247)=0,COUNT(C247,H247)&lt;2,COUNT(L247)=0),"",IF(M247="Y",MAX(L247,0),0))</f>
        <v/>
      </c>
      <c r="O247" s="143">
        <f>IF(OR(N(I247)=0,COUNT(C247,H247)&lt;2,COUNT(L247)=0),"",IF(M247="N",MAX(L247,0),0))</f>
        <v/>
      </c>
      <c r="P247" s="143">
        <f>IF(OR(N(I247)=0,COUNT(L247)=0),"",MIN(L247,0))</f>
        <v/>
      </c>
      <c r="Q247" s="321">
        <f>IF(COUNTIFS(D247,"*OUTSTANDING*"),"OUTSTANDING",MAX(0,N(D247)-N(I247)))</f>
        <v/>
      </c>
      <c r="R247" s="321">
        <f>IF(COUNTIFS(D247:E247,"*OUTSTANDING*"),"OUTSTANDING",IF(N(D247)=0,0,E247*Q247/D247))</f>
        <v/>
      </c>
      <c r="S247" s="180" t="n"/>
      <c r="T247" s="180" t="n"/>
      <c r="U247" s="180" t="n"/>
    </row>
    <row r="248">
      <c r="A248" s="180" t="n"/>
      <c r="B248" s="180" t="n"/>
      <c r="C248" s="181" t="n"/>
      <c r="D248" s="259" t="n"/>
      <c r="E248" s="259" t="n"/>
      <c r="F248" s="180" t="n"/>
      <c r="G248" s="180" t="n"/>
      <c r="H248" s="181" t="n"/>
      <c r="I248" s="259" t="n"/>
      <c r="J248" s="259" t="n"/>
      <c r="K248" s="180" t="n"/>
      <c r="L248" s="143">
        <f>IF(COUNTIFS(D248:E248,"*OUTSTANDING*"),"",IF(J248=0,0,J248-E248*IF(D248=0,0,I248/D248)))</f>
        <v/>
      </c>
      <c r="M248" s="322">
        <f>IF(N(I248)=0,"",IF(COUNT(C248,H248)&lt;2,"?",IF(H248-C248&gt;365,"Y","N")))</f>
        <v/>
      </c>
      <c r="N248" s="143">
        <f>IF(OR(N(I248)=0,COUNT(C248,H248)&lt;2,COUNT(L248)=0),"",IF(M248="Y",MAX(L248,0),0))</f>
        <v/>
      </c>
      <c r="O248" s="143">
        <f>IF(OR(N(I248)=0,COUNT(C248,H248)&lt;2,COUNT(L248)=0),"",IF(M248="N",MAX(L248,0),0))</f>
        <v/>
      </c>
      <c r="P248" s="143">
        <f>IF(OR(N(I248)=0,COUNT(L248)=0),"",MIN(L248,0))</f>
        <v/>
      </c>
      <c r="Q248" s="321">
        <f>IF(COUNTIFS(D248,"*OUTSTANDING*"),"OUTSTANDING",MAX(0,N(D248)-N(I248)))</f>
        <v/>
      </c>
      <c r="R248" s="321">
        <f>IF(COUNTIFS(D248:E248,"*OUTSTANDING*"),"OUTSTANDING",IF(N(D248)=0,0,E248*Q248/D248))</f>
        <v/>
      </c>
      <c r="S248" s="180" t="n"/>
      <c r="T248" s="180" t="n"/>
      <c r="U248" s="180" t="n"/>
    </row>
    <row r="249">
      <c r="A249" s="180" t="n"/>
      <c r="B249" s="180" t="n"/>
      <c r="C249" s="181" t="n"/>
      <c r="D249" s="259" t="n"/>
      <c r="E249" s="259" t="n"/>
      <c r="F249" s="180" t="n"/>
      <c r="G249" s="180" t="n"/>
      <c r="H249" s="181" t="n"/>
      <c r="I249" s="259" t="n"/>
      <c r="J249" s="259" t="n"/>
      <c r="K249" s="180" t="n"/>
      <c r="L249" s="143">
        <f>IF(COUNTIFS(D249:E249,"*OUTSTANDING*"),"",IF(J249=0,0,J249-E249*IF(D249=0,0,I249/D249)))</f>
        <v/>
      </c>
      <c r="M249" s="322">
        <f>IF(N(I249)=0,"",IF(COUNT(C249,H249)&lt;2,"?",IF(H249-C249&gt;365,"Y","N")))</f>
        <v/>
      </c>
      <c r="N249" s="143">
        <f>IF(OR(N(I249)=0,COUNT(C249,H249)&lt;2,COUNT(L249)=0),"",IF(M249="Y",MAX(L249,0),0))</f>
        <v/>
      </c>
      <c r="O249" s="143">
        <f>IF(OR(N(I249)=0,COUNT(C249,H249)&lt;2,COUNT(L249)=0),"",IF(M249="N",MAX(L249,0),0))</f>
        <v/>
      </c>
      <c r="P249" s="143">
        <f>IF(OR(N(I249)=0,COUNT(L249)=0),"",MIN(L249,0))</f>
        <v/>
      </c>
      <c r="Q249" s="321">
        <f>IF(COUNTIFS(D249,"*OUTSTANDING*"),"OUTSTANDING",MAX(0,N(D249)-N(I249)))</f>
        <v/>
      </c>
      <c r="R249" s="321">
        <f>IF(COUNTIFS(D249:E249,"*OUTSTANDING*"),"OUTSTANDING",IF(N(D249)=0,0,E249*Q249/D249))</f>
        <v/>
      </c>
      <c r="S249" s="180" t="n"/>
      <c r="T249" s="180" t="n"/>
      <c r="U249" s="180" t="n"/>
    </row>
    <row r="250">
      <c r="A250" s="180" t="n"/>
      <c r="B250" s="180" t="n"/>
      <c r="C250" s="181" t="n"/>
      <c r="D250" s="259" t="n"/>
      <c r="E250" s="259" t="n"/>
      <c r="F250" s="180" t="n"/>
      <c r="G250" s="180" t="n"/>
      <c r="H250" s="181" t="n"/>
      <c r="I250" s="259" t="n"/>
      <c r="J250" s="259" t="n"/>
      <c r="K250" s="180" t="n"/>
      <c r="L250" s="143">
        <f>IF(COUNTIFS(D250:E250,"*OUTSTANDING*"),"",IF(J250=0,0,J250-E250*IF(D250=0,0,I250/D250)))</f>
        <v/>
      </c>
      <c r="M250" s="322">
        <f>IF(N(I250)=0,"",IF(COUNT(C250,H250)&lt;2,"?",IF(H250-C250&gt;365,"Y","N")))</f>
        <v/>
      </c>
      <c r="N250" s="143">
        <f>IF(OR(N(I250)=0,COUNT(C250,H250)&lt;2,COUNT(L250)=0),"",IF(M250="Y",MAX(L250,0),0))</f>
        <v/>
      </c>
      <c r="O250" s="143">
        <f>IF(OR(N(I250)=0,COUNT(C250,H250)&lt;2,COUNT(L250)=0),"",IF(M250="N",MAX(L250,0),0))</f>
        <v/>
      </c>
      <c r="P250" s="143">
        <f>IF(OR(N(I250)=0,COUNT(L250)=0),"",MIN(L250,0))</f>
        <v/>
      </c>
      <c r="Q250" s="321">
        <f>IF(COUNTIFS(D250,"*OUTSTANDING*"),"OUTSTANDING",MAX(0,N(D250)-N(I250)))</f>
        <v/>
      </c>
      <c r="R250" s="321">
        <f>IF(COUNTIFS(D250:E250,"*OUTSTANDING*"),"OUTSTANDING",IF(N(D250)=0,0,E250*Q250/D250))</f>
        <v/>
      </c>
      <c r="S250" s="180" t="n"/>
      <c r="T250" s="180" t="n"/>
      <c r="U250" s="180" t="n"/>
    </row>
    <row r="251">
      <c r="A251" s="180" t="n"/>
      <c r="B251" s="180" t="n"/>
      <c r="C251" s="181" t="n"/>
      <c r="D251" s="259" t="n"/>
      <c r="E251" s="259" t="n"/>
      <c r="F251" s="180" t="n"/>
      <c r="G251" s="180" t="n"/>
      <c r="H251" s="181" t="n"/>
      <c r="I251" s="259" t="n"/>
      <c r="J251" s="259" t="n"/>
      <c r="K251" s="180" t="n"/>
      <c r="L251" s="143">
        <f>IF(COUNTIFS(D251:E251,"*OUTSTANDING*"),"",IF(J251=0,0,J251-E251*IF(D251=0,0,I251/D251)))</f>
        <v/>
      </c>
      <c r="M251" s="322">
        <f>IF(N(I251)=0,"",IF(COUNT(C251,H251)&lt;2,"?",IF(H251-C251&gt;365,"Y","N")))</f>
        <v/>
      </c>
      <c r="N251" s="143">
        <f>IF(OR(N(I251)=0,COUNT(C251,H251)&lt;2,COUNT(L251)=0),"",IF(M251="Y",MAX(L251,0),0))</f>
        <v/>
      </c>
      <c r="O251" s="143">
        <f>IF(OR(N(I251)=0,COUNT(C251,H251)&lt;2,COUNT(L251)=0),"",IF(M251="N",MAX(L251,0),0))</f>
        <v/>
      </c>
      <c r="P251" s="143">
        <f>IF(OR(N(I251)=0,COUNT(L251)=0),"",MIN(L251,0))</f>
        <v/>
      </c>
      <c r="Q251" s="321">
        <f>IF(COUNTIFS(D251,"*OUTSTANDING*"),"OUTSTANDING",MAX(0,N(D251)-N(I251)))</f>
        <v/>
      </c>
      <c r="R251" s="321">
        <f>IF(COUNTIFS(D251:E251,"*OUTSTANDING*"),"OUTSTANDING",IF(N(D251)=0,0,E251*Q251/D251))</f>
        <v/>
      </c>
      <c r="S251" s="180" t="n"/>
      <c r="T251" s="180" t="n"/>
      <c r="U251" s="180" t="n"/>
    </row>
    <row r="252">
      <c r="A252" s="180" t="n"/>
      <c r="B252" s="180" t="n"/>
      <c r="C252" s="181" t="n"/>
      <c r="D252" s="259" t="n"/>
      <c r="E252" s="259" t="n"/>
      <c r="F252" s="180" t="n"/>
      <c r="G252" s="180" t="n"/>
      <c r="H252" s="181" t="n"/>
      <c r="I252" s="259" t="n"/>
      <c r="J252" s="259" t="n"/>
      <c r="K252" s="180" t="n"/>
      <c r="L252" s="143">
        <f>IF(COUNTIFS(D252:E252,"*OUTSTANDING*"),"",IF(J252=0,0,J252-E252*IF(D252=0,0,I252/D252)))</f>
        <v/>
      </c>
      <c r="M252" s="322">
        <f>IF(N(I252)=0,"",IF(COUNT(C252,H252)&lt;2,"?",IF(H252-C252&gt;365,"Y","N")))</f>
        <v/>
      </c>
      <c r="N252" s="143">
        <f>IF(OR(N(I252)=0,COUNT(C252,H252)&lt;2,COUNT(L252)=0),"",IF(M252="Y",MAX(L252,0),0))</f>
        <v/>
      </c>
      <c r="O252" s="143">
        <f>IF(OR(N(I252)=0,COUNT(C252,H252)&lt;2,COUNT(L252)=0),"",IF(M252="N",MAX(L252,0),0))</f>
        <v/>
      </c>
      <c r="P252" s="143">
        <f>IF(OR(N(I252)=0,COUNT(L252)=0),"",MIN(L252,0))</f>
        <v/>
      </c>
      <c r="Q252" s="321">
        <f>IF(COUNTIFS(D252,"*OUTSTANDING*"),"OUTSTANDING",MAX(0,N(D252)-N(I252)))</f>
        <v/>
      </c>
      <c r="R252" s="321">
        <f>IF(COUNTIFS(D252:E252,"*OUTSTANDING*"),"OUTSTANDING",IF(N(D252)=0,0,E252*Q252/D252))</f>
        <v/>
      </c>
      <c r="S252" s="180" t="n"/>
      <c r="T252" s="180" t="n"/>
      <c r="U252" s="180" t="n"/>
    </row>
    <row r="253">
      <c r="A253" s="180" t="n"/>
      <c r="B253" s="180" t="n"/>
      <c r="C253" s="181" t="n"/>
      <c r="D253" s="259" t="n"/>
      <c r="E253" s="259" t="n"/>
      <c r="F253" s="180" t="n"/>
      <c r="G253" s="180" t="n"/>
      <c r="H253" s="181" t="n"/>
      <c r="I253" s="259" t="n"/>
      <c r="J253" s="259" t="n"/>
      <c r="K253" s="180" t="n"/>
      <c r="L253" s="143">
        <f>IF(COUNTIFS(D253:E253,"*OUTSTANDING*"),"",IF(J253=0,0,J253-E253*IF(D253=0,0,I253/D253)))</f>
        <v/>
      </c>
      <c r="M253" s="322">
        <f>IF(N(I253)=0,"",IF(COUNT(C253,H253)&lt;2,"?",IF(H253-C253&gt;365,"Y","N")))</f>
        <v/>
      </c>
      <c r="N253" s="143">
        <f>IF(OR(N(I253)=0,COUNT(C253,H253)&lt;2,COUNT(L253)=0),"",IF(M253="Y",MAX(L253,0),0))</f>
        <v/>
      </c>
      <c r="O253" s="143">
        <f>IF(OR(N(I253)=0,COUNT(C253,H253)&lt;2,COUNT(L253)=0),"",IF(M253="N",MAX(L253,0),0))</f>
        <v/>
      </c>
      <c r="P253" s="143">
        <f>IF(OR(N(I253)=0,COUNT(L253)=0),"",MIN(L253,0))</f>
        <v/>
      </c>
      <c r="Q253" s="321">
        <f>IF(COUNTIFS(D253,"*OUTSTANDING*"),"OUTSTANDING",MAX(0,N(D253)-N(I253)))</f>
        <v/>
      </c>
      <c r="R253" s="321">
        <f>IF(COUNTIFS(D253:E253,"*OUTSTANDING*"),"OUTSTANDING",IF(N(D253)=0,0,E253*Q253/D253))</f>
        <v/>
      </c>
      <c r="S253" s="180" t="n"/>
      <c r="T253" s="180" t="n"/>
      <c r="U253" s="180" t="n"/>
    </row>
    <row r="254">
      <c r="A254" s="180" t="n"/>
      <c r="B254" s="180" t="n"/>
      <c r="C254" s="181" t="n"/>
      <c r="D254" s="259" t="n"/>
      <c r="E254" s="259" t="n"/>
      <c r="F254" s="180" t="n"/>
      <c r="G254" s="180" t="n"/>
      <c r="H254" s="181" t="n"/>
      <c r="I254" s="259" t="n"/>
      <c r="J254" s="259" t="n"/>
      <c r="K254" s="180" t="n"/>
      <c r="L254" s="143">
        <f>IF(COUNTIFS(D254:E254,"*OUTSTANDING*"),"",IF(J254=0,0,J254-E254*IF(D254=0,0,I254/D254)))</f>
        <v/>
      </c>
      <c r="M254" s="322">
        <f>IF(N(I254)=0,"",IF(COUNT(C254,H254)&lt;2,"?",IF(H254-C254&gt;365,"Y","N")))</f>
        <v/>
      </c>
      <c r="N254" s="143">
        <f>IF(OR(N(I254)=0,COUNT(C254,H254)&lt;2,COUNT(L254)=0),"",IF(M254="Y",MAX(L254,0),0))</f>
        <v/>
      </c>
      <c r="O254" s="143">
        <f>IF(OR(N(I254)=0,COUNT(C254,H254)&lt;2,COUNT(L254)=0),"",IF(M254="N",MAX(L254,0),0))</f>
        <v/>
      </c>
      <c r="P254" s="143">
        <f>IF(OR(N(I254)=0,COUNT(L254)=0),"",MIN(L254,0))</f>
        <v/>
      </c>
      <c r="Q254" s="321">
        <f>IF(COUNTIFS(D254,"*OUTSTANDING*"),"OUTSTANDING",MAX(0,N(D254)-N(I254)))</f>
        <v/>
      </c>
      <c r="R254" s="321">
        <f>IF(COUNTIFS(D254:E254,"*OUTSTANDING*"),"OUTSTANDING",IF(N(D254)=0,0,E254*Q254/D254))</f>
        <v/>
      </c>
      <c r="S254" s="180" t="n"/>
      <c r="T254" s="180" t="n"/>
      <c r="U254" s="180" t="n"/>
    </row>
    <row r="255">
      <c r="A255" s="180" t="n"/>
      <c r="B255" s="180" t="n"/>
      <c r="C255" s="181" t="n"/>
      <c r="D255" s="259" t="n"/>
      <c r="E255" s="259" t="n"/>
      <c r="F255" s="180" t="n"/>
      <c r="G255" s="180" t="n"/>
      <c r="H255" s="181" t="n"/>
      <c r="I255" s="259" t="n"/>
      <c r="J255" s="259" t="n"/>
      <c r="K255" s="180" t="n"/>
      <c r="L255" s="143">
        <f>IF(COUNTIFS(D255:E255,"*OUTSTANDING*"),"",IF(J255=0,0,J255-E255*IF(D255=0,0,I255/D255)))</f>
        <v/>
      </c>
      <c r="M255" s="322">
        <f>IF(N(I255)=0,"",IF(COUNT(C255,H255)&lt;2,"?",IF(H255-C255&gt;365,"Y","N")))</f>
        <v/>
      </c>
      <c r="N255" s="143">
        <f>IF(OR(N(I255)=0,COUNT(C255,H255)&lt;2,COUNT(L255)=0),"",IF(M255="Y",MAX(L255,0),0))</f>
        <v/>
      </c>
      <c r="O255" s="143">
        <f>IF(OR(N(I255)=0,COUNT(C255,H255)&lt;2,COUNT(L255)=0),"",IF(M255="N",MAX(L255,0),0))</f>
        <v/>
      </c>
      <c r="P255" s="143">
        <f>IF(OR(N(I255)=0,COUNT(L255)=0),"",MIN(L255,0))</f>
        <v/>
      </c>
      <c r="Q255" s="321">
        <f>IF(COUNTIFS(D255,"*OUTSTANDING*"),"OUTSTANDING",MAX(0,N(D255)-N(I255)))</f>
        <v/>
      </c>
      <c r="R255" s="321">
        <f>IF(COUNTIFS(D255:E255,"*OUTSTANDING*"),"OUTSTANDING",IF(N(D255)=0,0,E255*Q255/D255))</f>
        <v/>
      </c>
      <c r="S255" s="180" t="n"/>
      <c r="T255" s="180" t="n"/>
      <c r="U255" s="180" t="n"/>
    </row>
    <row r="256">
      <c r="A256" s="180" t="n"/>
      <c r="B256" s="180" t="n"/>
      <c r="C256" s="181" t="n"/>
      <c r="D256" s="259" t="n"/>
      <c r="E256" s="259" t="n"/>
      <c r="F256" s="180" t="n"/>
      <c r="G256" s="180" t="n"/>
      <c r="H256" s="181" t="n"/>
      <c r="I256" s="259" t="n"/>
      <c r="J256" s="259" t="n"/>
      <c r="K256" s="180" t="n"/>
      <c r="L256" s="143">
        <f>IF(COUNTIFS(D256:E256,"*OUTSTANDING*"),"",IF(J256=0,0,J256-E256*IF(D256=0,0,I256/D256)))</f>
        <v/>
      </c>
      <c r="M256" s="322">
        <f>IF(N(I256)=0,"",IF(COUNT(C256,H256)&lt;2,"?",IF(H256-C256&gt;365,"Y","N")))</f>
        <v/>
      </c>
      <c r="N256" s="143">
        <f>IF(OR(N(I256)=0,COUNT(C256,H256)&lt;2,COUNT(L256)=0),"",IF(M256="Y",MAX(L256,0),0))</f>
        <v/>
      </c>
      <c r="O256" s="143">
        <f>IF(OR(N(I256)=0,COUNT(C256,H256)&lt;2,COUNT(L256)=0),"",IF(M256="N",MAX(L256,0),0))</f>
        <v/>
      </c>
      <c r="P256" s="143">
        <f>IF(OR(N(I256)=0,COUNT(L256)=0),"",MIN(L256,0))</f>
        <v/>
      </c>
      <c r="Q256" s="321">
        <f>IF(COUNTIFS(D256,"*OUTSTANDING*"),"OUTSTANDING",MAX(0,N(D256)-N(I256)))</f>
        <v/>
      </c>
      <c r="R256" s="321">
        <f>IF(COUNTIFS(D256:E256,"*OUTSTANDING*"),"OUTSTANDING",IF(N(D256)=0,0,E256*Q256/D256))</f>
        <v/>
      </c>
      <c r="S256" s="180" t="n"/>
      <c r="T256" s="180" t="n"/>
      <c r="U256" s="180" t="n"/>
    </row>
    <row r="257">
      <c r="A257" s="180" t="n"/>
      <c r="B257" s="180" t="n"/>
      <c r="C257" s="181" t="n"/>
      <c r="D257" s="259" t="n"/>
      <c r="E257" s="259" t="n"/>
      <c r="F257" s="180" t="n"/>
      <c r="G257" s="180" t="n"/>
      <c r="H257" s="181" t="n"/>
      <c r="I257" s="259" t="n"/>
      <c r="J257" s="259" t="n"/>
      <c r="K257" s="180" t="n"/>
      <c r="L257" s="143">
        <f>IF(COUNTIFS(D257:E257,"*OUTSTANDING*"),"",IF(J257=0,0,J257-E257*IF(D257=0,0,I257/D257)))</f>
        <v/>
      </c>
      <c r="M257" s="322">
        <f>IF(N(I257)=0,"",IF(COUNT(C257,H257)&lt;2,"?",IF(H257-C257&gt;365,"Y","N")))</f>
        <v/>
      </c>
      <c r="N257" s="143">
        <f>IF(OR(N(I257)=0,COUNT(C257,H257)&lt;2,COUNT(L257)=0),"",IF(M257="Y",MAX(L257,0),0))</f>
        <v/>
      </c>
      <c r="O257" s="143">
        <f>IF(OR(N(I257)=0,COUNT(C257,H257)&lt;2,COUNT(L257)=0),"",IF(M257="N",MAX(L257,0),0))</f>
        <v/>
      </c>
      <c r="P257" s="143">
        <f>IF(OR(N(I257)=0,COUNT(L257)=0),"",MIN(L257,0))</f>
        <v/>
      </c>
      <c r="Q257" s="321">
        <f>IF(COUNTIFS(D257,"*OUTSTANDING*"),"OUTSTANDING",MAX(0,N(D257)-N(I257)))</f>
        <v/>
      </c>
      <c r="R257" s="321">
        <f>IF(COUNTIFS(D257:E257,"*OUTSTANDING*"),"OUTSTANDING",IF(N(D257)=0,0,E257*Q257/D257))</f>
        <v/>
      </c>
      <c r="S257" s="180" t="n"/>
      <c r="T257" s="180" t="n"/>
      <c r="U257" s="180" t="n"/>
    </row>
    <row r="258">
      <c r="A258" s="180" t="n"/>
      <c r="B258" s="180" t="n"/>
      <c r="C258" s="181" t="n"/>
      <c r="D258" s="259" t="n"/>
      <c r="E258" s="259" t="n"/>
      <c r="F258" s="180" t="n"/>
      <c r="G258" s="180" t="n"/>
      <c r="H258" s="181" t="n"/>
      <c r="I258" s="259" t="n"/>
      <c r="J258" s="259" t="n"/>
      <c r="K258" s="180" t="n"/>
      <c r="L258" s="143">
        <f>IF(COUNTIFS(D258:E258,"*OUTSTANDING*"),"",IF(J258=0,0,J258-E258*IF(D258=0,0,I258/D258)))</f>
        <v/>
      </c>
      <c r="M258" s="322">
        <f>IF(N(I258)=0,"",IF(COUNT(C258,H258)&lt;2,"?",IF(H258-C258&gt;365,"Y","N")))</f>
        <v/>
      </c>
      <c r="N258" s="143">
        <f>IF(OR(N(I258)=0,COUNT(C258,H258)&lt;2,COUNT(L258)=0),"",IF(M258="Y",MAX(L258,0),0))</f>
        <v/>
      </c>
      <c r="O258" s="143">
        <f>IF(OR(N(I258)=0,COUNT(C258,H258)&lt;2,COUNT(L258)=0),"",IF(M258="N",MAX(L258,0),0))</f>
        <v/>
      </c>
      <c r="P258" s="143">
        <f>IF(OR(N(I258)=0,COUNT(L258)=0),"",MIN(L258,0))</f>
        <v/>
      </c>
      <c r="Q258" s="321">
        <f>IF(COUNTIFS(D258,"*OUTSTANDING*"),"OUTSTANDING",MAX(0,N(D258)-N(I258)))</f>
        <v/>
      </c>
      <c r="R258" s="321">
        <f>IF(COUNTIFS(D258:E258,"*OUTSTANDING*"),"OUTSTANDING",IF(N(D258)=0,0,E258*Q258/D258))</f>
        <v/>
      </c>
      <c r="S258" s="180" t="n"/>
      <c r="T258" s="180" t="n"/>
      <c r="U258" s="180" t="n"/>
    </row>
    <row r="259">
      <c r="A259" s="180" t="n"/>
      <c r="B259" s="180" t="n"/>
      <c r="C259" s="181" t="n"/>
      <c r="D259" s="259" t="n"/>
      <c r="E259" s="259" t="n"/>
      <c r="F259" s="180" t="n"/>
      <c r="G259" s="180" t="n"/>
      <c r="H259" s="181" t="n"/>
      <c r="I259" s="259" t="n"/>
      <c r="J259" s="259" t="n"/>
      <c r="K259" s="180" t="n"/>
      <c r="L259" s="143">
        <f>IF(COUNTIFS(D259:E259,"*OUTSTANDING*"),"",IF(J259=0,0,J259-E259*IF(D259=0,0,I259/D259)))</f>
        <v/>
      </c>
      <c r="M259" s="322">
        <f>IF(N(I259)=0,"",IF(COUNT(C259,H259)&lt;2,"?",IF(H259-C259&gt;365,"Y","N")))</f>
        <v/>
      </c>
      <c r="N259" s="143">
        <f>IF(OR(N(I259)=0,COUNT(C259,H259)&lt;2,COUNT(L259)=0),"",IF(M259="Y",MAX(L259,0),0))</f>
        <v/>
      </c>
      <c r="O259" s="143">
        <f>IF(OR(N(I259)=0,COUNT(C259,H259)&lt;2,COUNT(L259)=0),"",IF(M259="N",MAX(L259,0),0))</f>
        <v/>
      </c>
      <c r="P259" s="143">
        <f>IF(OR(N(I259)=0,COUNT(L259)=0),"",MIN(L259,0))</f>
        <v/>
      </c>
      <c r="Q259" s="321">
        <f>IF(COUNTIFS(D259,"*OUTSTANDING*"),"OUTSTANDING",MAX(0,N(D259)-N(I259)))</f>
        <v/>
      </c>
      <c r="R259" s="321">
        <f>IF(COUNTIFS(D259:E259,"*OUTSTANDING*"),"OUTSTANDING",IF(N(D259)=0,0,E259*Q259/D259))</f>
        <v/>
      </c>
      <c r="S259" s="180" t="n"/>
      <c r="T259" s="180" t="n"/>
      <c r="U259" s="180" t="n"/>
    </row>
    <row r="260">
      <c r="A260" s="180" t="n"/>
      <c r="B260" s="180" t="n"/>
      <c r="C260" s="181" t="n"/>
      <c r="D260" s="259" t="n"/>
      <c r="E260" s="259" t="n"/>
      <c r="F260" s="180" t="n"/>
      <c r="G260" s="180" t="n"/>
      <c r="H260" s="181" t="n"/>
      <c r="I260" s="259" t="n"/>
      <c r="J260" s="259" t="n"/>
      <c r="K260" s="180" t="n"/>
      <c r="L260" s="143">
        <f>IF(COUNTIFS(D260:E260,"*OUTSTANDING*"),"",IF(J260=0,0,J260-E260*IF(D260=0,0,I260/D260)))</f>
        <v/>
      </c>
      <c r="M260" s="322">
        <f>IF(N(I260)=0,"",IF(COUNT(C260,H260)&lt;2,"?",IF(H260-C260&gt;365,"Y","N")))</f>
        <v/>
      </c>
      <c r="N260" s="143">
        <f>IF(OR(N(I260)=0,COUNT(C260,H260)&lt;2,COUNT(L260)=0),"",IF(M260="Y",MAX(L260,0),0))</f>
        <v/>
      </c>
      <c r="O260" s="143">
        <f>IF(OR(N(I260)=0,COUNT(C260,H260)&lt;2,COUNT(L260)=0),"",IF(M260="N",MAX(L260,0),0))</f>
        <v/>
      </c>
      <c r="P260" s="143">
        <f>IF(OR(N(I260)=0,COUNT(L260)=0),"",MIN(L260,0))</f>
        <v/>
      </c>
      <c r="Q260" s="321">
        <f>IF(COUNTIFS(D260,"*OUTSTANDING*"),"OUTSTANDING",MAX(0,N(D260)-N(I260)))</f>
        <v/>
      </c>
      <c r="R260" s="321">
        <f>IF(COUNTIFS(D260:E260,"*OUTSTANDING*"),"OUTSTANDING",IF(N(D260)=0,0,E260*Q260/D260))</f>
        <v/>
      </c>
      <c r="S260" s="180" t="n"/>
      <c r="T260" s="180" t="n"/>
      <c r="U260" s="180" t="n"/>
    </row>
    <row r="261">
      <c r="A261" s="180" t="n"/>
      <c r="B261" s="180" t="n"/>
      <c r="C261" s="181" t="n"/>
      <c r="D261" s="259" t="n"/>
      <c r="E261" s="259" t="n"/>
      <c r="F261" s="180" t="n"/>
      <c r="G261" s="180" t="n"/>
      <c r="H261" s="181" t="n"/>
      <c r="I261" s="259" t="n"/>
      <c r="J261" s="259" t="n"/>
      <c r="K261" s="180" t="n"/>
      <c r="L261" s="143">
        <f>IF(COUNTIFS(D261:E261,"*OUTSTANDING*"),"",IF(J261=0,0,J261-E261*IF(D261=0,0,I261/D261)))</f>
        <v/>
      </c>
      <c r="M261" s="322">
        <f>IF(N(I261)=0,"",IF(COUNT(C261,H261)&lt;2,"?",IF(H261-C261&gt;365,"Y","N")))</f>
        <v/>
      </c>
      <c r="N261" s="143">
        <f>IF(OR(N(I261)=0,COUNT(C261,H261)&lt;2,COUNT(L261)=0),"",IF(M261="Y",MAX(L261,0),0))</f>
        <v/>
      </c>
      <c r="O261" s="143">
        <f>IF(OR(N(I261)=0,COUNT(C261,H261)&lt;2,COUNT(L261)=0),"",IF(M261="N",MAX(L261,0),0))</f>
        <v/>
      </c>
      <c r="P261" s="143">
        <f>IF(OR(N(I261)=0,COUNT(L261)=0),"",MIN(L261,0))</f>
        <v/>
      </c>
      <c r="Q261" s="321">
        <f>IF(COUNTIFS(D261,"*OUTSTANDING*"),"OUTSTANDING",MAX(0,N(D261)-N(I261)))</f>
        <v/>
      </c>
      <c r="R261" s="321">
        <f>IF(COUNTIFS(D261:E261,"*OUTSTANDING*"),"OUTSTANDING",IF(N(D261)=0,0,E261*Q261/D261))</f>
        <v/>
      </c>
      <c r="S261" s="180" t="n"/>
      <c r="T261" s="180" t="n"/>
      <c r="U261" s="180" t="n"/>
    </row>
    <row r="262">
      <c r="A262" s="180" t="n"/>
      <c r="B262" s="180" t="n"/>
      <c r="C262" s="181" t="n"/>
      <c r="D262" s="259" t="n"/>
      <c r="E262" s="259" t="n"/>
      <c r="F262" s="180" t="n"/>
      <c r="G262" s="180" t="n"/>
      <c r="H262" s="181" t="n"/>
      <c r="I262" s="259" t="n"/>
      <c r="J262" s="259" t="n"/>
      <c r="K262" s="180" t="n"/>
      <c r="L262" s="143">
        <f>IF(COUNTIFS(D262:E262,"*OUTSTANDING*"),"",IF(J262=0,0,J262-E262*IF(D262=0,0,I262/D262)))</f>
        <v/>
      </c>
      <c r="M262" s="322">
        <f>IF(N(I262)=0,"",IF(COUNT(C262,H262)&lt;2,"?",IF(H262-C262&gt;365,"Y","N")))</f>
        <v/>
      </c>
      <c r="N262" s="143">
        <f>IF(OR(N(I262)=0,COUNT(C262,H262)&lt;2,COUNT(L262)=0),"",IF(M262="Y",MAX(L262,0),0))</f>
        <v/>
      </c>
      <c r="O262" s="143">
        <f>IF(OR(N(I262)=0,COUNT(C262,H262)&lt;2,COUNT(L262)=0),"",IF(M262="N",MAX(L262,0),0))</f>
        <v/>
      </c>
      <c r="P262" s="143">
        <f>IF(OR(N(I262)=0,COUNT(L262)=0),"",MIN(L262,0))</f>
        <v/>
      </c>
      <c r="Q262" s="321">
        <f>IF(COUNTIFS(D262,"*OUTSTANDING*"),"OUTSTANDING",MAX(0,N(D262)-N(I262)))</f>
        <v/>
      </c>
      <c r="R262" s="321">
        <f>IF(COUNTIFS(D262:E262,"*OUTSTANDING*"),"OUTSTANDING",IF(N(D262)=0,0,E262*Q262/D262))</f>
        <v/>
      </c>
      <c r="S262" s="180" t="n"/>
      <c r="T262" s="180" t="n"/>
      <c r="U262" s="180" t="n"/>
    </row>
    <row r="263">
      <c r="A263" s="180" t="n"/>
      <c r="B263" s="180" t="n"/>
      <c r="C263" s="181" t="n"/>
      <c r="D263" s="259" t="n"/>
      <c r="E263" s="259" t="n"/>
      <c r="F263" s="180" t="n"/>
      <c r="G263" s="180" t="n"/>
      <c r="H263" s="181" t="n"/>
      <c r="I263" s="259" t="n"/>
      <c r="J263" s="259" t="n"/>
      <c r="K263" s="180" t="n"/>
      <c r="L263" s="143">
        <f>IF(COUNTIFS(D263:E263,"*OUTSTANDING*"),"",IF(J263=0,0,J263-E263*IF(D263=0,0,I263/D263)))</f>
        <v/>
      </c>
      <c r="M263" s="322">
        <f>IF(N(I263)=0,"",IF(COUNT(C263,H263)&lt;2,"?",IF(H263-C263&gt;365,"Y","N")))</f>
        <v/>
      </c>
      <c r="N263" s="143">
        <f>IF(OR(N(I263)=0,COUNT(C263,H263)&lt;2,COUNT(L263)=0),"",IF(M263="Y",MAX(L263,0),0))</f>
        <v/>
      </c>
      <c r="O263" s="143">
        <f>IF(OR(N(I263)=0,COUNT(C263,H263)&lt;2,COUNT(L263)=0),"",IF(M263="N",MAX(L263,0),0))</f>
        <v/>
      </c>
      <c r="P263" s="143">
        <f>IF(OR(N(I263)=0,COUNT(L263)=0),"",MIN(L263,0))</f>
        <v/>
      </c>
      <c r="Q263" s="321">
        <f>IF(COUNTIFS(D263,"*OUTSTANDING*"),"OUTSTANDING",MAX(0,N(D263)-N(I263)))</f>
        <v/>
      </c>
      <c r="R263" s="321">
        <f>IF(COUNTIFS(D263:E263,"*OUTSTANDING*"),"OUTSTANDING",IF(N(D263)=0,0,E263*Q263/D263))</f>
        <v/>
      </c>
      <c r="S263" s="180" t="n"/>
      <c r="T263" s="180" t="n"/>
      <c r="U263" s="180" t="n"/>
    </row>
    <row r="264">
      <c r="A264" s="180" t="n"/>
      <c r="B264" s="180" t="n"/>
      <c r="C264" s="181" t="n"/>
      <c r="D264" s="259" t="n"/>
      <c r="E264" s="259" t="n"/>
      <c r="F264" s="180" t="n"/>
      <c r="G264" s="180" t="n"/>
      <c r="H264" s="181" t="n"/>
      <c r="I264" s="259" t="n"/>
      <c r="J264" s="259" t="n"/>
      <c r="K264" s="180" t="n"/>
      <c r="L264" s="143">
        <f>IF(COUNTIFS(D264:E264,"*OUTSTANDING*"),"",IF(J264=0,0,J264-E264*IF(D264=0,0,I264/D264)))</f>
        <v/>
      </c>
      <c r="M264" s="322">
        <f>IF(N(I264)=0,"",IF(COUNT(C264,H264)&lt;2,"?",IF(H264-C264&gt;365,"Y","N")))</f>
        <v/>
      </c>
      <c r="N264" s="143">
        <f>IF(OR(N(I264)=0,COUNT(C264,H264)&lt;2,COUNT(L264)=0),"",IF(M264="Y",MAX(L264,0),0))</f>
        <v/>
      </c>
      <c r="O264" s="143">
        <f>IF(OR(N(I264)=0,COUNT(C264,H264)&lt;2,COUNT(L264)=0),"",IF(M264="N",MAX(L264,0),0))</f>
        <v/>
      </c>
      <c r="P264" s="143">
        <f>IF(OR(N(I264)=0,COUNT(L264)=0),"",MIN(L264,0))</f>
        <v/>
      </c>
      <c r="Q264" s="321">
        <f>IF(COUNTIFS(D264,"*OUTSTANDING*"),"OUTSTANDING",MAX(0,N(D264)-N(I264)))</f>
        <v/>
      </c>
      <c r="R264" s="321">
        <f>IF(COUNTIFS(D264:E264,"*OUTSTANDING*"),"OUTSTANDING",IF(N(D264)=0,0,E264*Q264/D264))</f>
        <v/>
      </c>
      <c r="S264" s="180" t="n"/>
      <c r="T264" s="180" t="n"/>
      <c r="U264" s="180" t="n"/>
    </row>
    <row r="265">
      <c r="A265" s="180" t="n"/>
      <c r="B265" s="180" t="n"/>
      <c r="C265" s="181" t="n"/>
      <c r="D265" s="259" t="n"/>
      <c r="E265" s="259" t="n"/>
      <c r="F265" s="180" t="n"/>
      <c r="G265" s="180" t="n"/>
      <c r="H265" s="181" t="n"/>
      <c r="I265" s="259" t="n"/>
      <c r="J265" s="259" t="n"/>
      <c r="K265" s="180" t="n"/>
      <c r="L265" s="143">
        <f>IF(COUNTIFS(D265:E265,"*OUTSTANDING*"),"",IF(J265=0,0,J265-E265*IF(D265=0,0,I265/D265)))</f>
        <v/>
      </c>
      <c r="M265" s="322">
        <f>IF(N(I265)=0,"",IF(COUNT(C265,H265)&lt;2,"?",IF(H265-C265&gt;365,"Y","N")))</f>
        <v/>
      </c>
      <c r="N265" s="143">
        <f>IF(OR(N(I265)=0,COUNT(C265,H265)&lt;2,COUNT(L265)=0),"",IF(M265="Y",MAX(L265,0),0))</f>
        <v/>
      </c>
      <c r="O265" s="143">
        <f>IF(OR(N(I265)=0,COUNT(C265,H265)&lt;2,COUNT(L265)=0),"",IF(M265="N",MAX(L265,0),0))</f>
        <v/>
      </c>
      <c r="P265" s="143">
        <f>IF(OR(N(I265)=0,COUNT(L265)=0),"",MIN(L265,0))</f>
        <v/>
      </c>
      <c r="Q265" s="321">
        <f>IF(COUNTIFS(D265,"*OUTSTANDING*"),"OUTSTANDING",MAX(0,N(D265)-N(I265)))</f>
        <v/>
      </c>
      <c r="R265" s="321">
        <f>IF(COUNTIFS(D265:E265,"*OUTSTANDING*"),"OUTSTANDING",IF(N(D265)=0,0,E265*Q265/D265))</f>
        <v/>
      </c>
      <c r="S265" s="180" t="n"/>
      <c r="T265" s="180" t="n"/>
      <c r="U265" s="180" t="n"/>
    </row>
    <row r="266">
      <c r="A266" s="180" t="n"/>
      <c r="B266" s="180" t="n"/>
      <c r="C266" s="181" t="n"/>
      <c r="D266" s="259" t="n"/>
      <c r="E266" s="259" t="n"/>
      <c r="F266" s="180" t="n"/>
      <c r="G266" s="180" t="n"/>
      <c r="H266" s="181" t="n"/>
      <c r="I266" s="259" t="n"/>
      <c r="J266" s="259" t="n"/>
      <c r="K266" s="180" t="n"/>
      <c r="L266" s="143">
        <f>IF(COUNTIFS(D266:E266,"*OUTSTANDING*"),"",IF(J266=0,0,J266-E266*IF(D266=0,0,I266/D266)))</f>
        <v/>
      </c>
      <c r="M266" s="322">
        <f>IF(N(I266)=0,"",IF(COUNT(C266,H266)&lt;2,"?",IF(H266-C266&gt;365,"Y","N")))</f>
        <v/>
      </c>
      <c r="N266" s="143">
        <f>IF(OR(N(I266)=0,COUNT(C266,H266)&lt;2,COUNT(L266)=0),"",IF(M266="Y",MAX(L266,0),0))</f>
        <v/>
      </c>
      <c r="O266" s="143">
        <f>IF(OR(N(I266)=0,COUNT(C266,H266)&lt;2,COUNT(L266)=0),"",IF(M266="N",MAX(L266,0),0))</f>
        <v/>
      </c>
      <c r="P266" s="143">
        <f>IF(OR(N(I266)=0,COUNT(L266)=0),"",MIN(L266,0))</f>
        <v/>
      </c>
      <c r="Q266" s="321">
        <f>IF(COUNTIFS(D266,"*OUTSTANDING*"),"OUTSTANDING",MAX(0,N(D266)-N(I266)))</f>
        <v/>
      </c>
      <c r="R266" s="321">
        <f>IF(COUNTIFS(D266:E266,"*OUTSTANDING*"),"OUTSTANDING",IF(N(D266)=0,0,E266*Q266/D266))</f>
        <v/>
      </c>
      <c r="S266" s="180" t="n"/>
      <c r="T266" s="180" t="n"/>
      <c r="U266" s="180" t="n"/>
    </row>
    <row r="267">
      <c r="A267" s="180" t="n"/>
      <c r="B267" s="180" t="n"/>
      <c r="C267" s="181" t="n"/>
      <c r="D267" s="259" t="n"/>
      <c r="E267" s="259" t="n"/>
      <c r="F267" s="180" t="n"/>
      <c r="G267" s="180" t="n"/>
      <c r="H267" s="181" t="n"/>
      <c r="I267" s="259" t="n"/>
      <c r="J267" s="259" t="n"/>
      <c r="K267" s="180" t="n"/>
      <c r="L267" s="143">
        <f>IF(COUNTIFS(D267:E267,"*OUTSTANDING*"),"",IF(J267=0,0,J267-E267*IF(D267=0,0,I267/D267)))</f>
        <v/>
      </c>
      <c r="M267" s="322">
        <f>IF(N(I267)=0,"",IF(COUNT(C267,H267)&lt;2,"?",IF(H267-C267&gt;365,"Y","N")))</f>
        <v/>
      </c>
      <c r="N267" s="143">
        <f>IF(OR(N(I267)=0,COUNT(C267,H267)&lt;2,COUNT(L267)=0),"",IF(M267="Y",MAX(L267,0),0))</f>
        <v/>
      </c>
      <c r="O267" s="143">
        <f>IF(OR(N(I267)=0,COUNT(C267,H267)&lt;2,COUNT(L267)=0),"",IF(M267="N",MAX(L267,0),0))</f>
        <v/>
      </c>
      <c r="P267" s="143">
        <f>IF(OR(N(I267)=0,COUNT(L267)=0),"",MIN(L267,0))</f>
        <v/>
      </c>
      <c r="Q267" s="321">
        <f>IF(COUNTIFS(D267,"*OUTSTANDING*"),"OUTSTANDING",MAX(0,N(D267)-N(I267)))</f>
        <v/>
      </c>
      <c r="R267" s="321">
        <f>IF(COUNTIFS(D267:E267,"*OUTSTANDING*"),"OUTSTANDING",IF(N(D267)=0,0,E267*Q267/D267))</f>
        <v/>
      </c>
      <c r="S267" s="180" t="n"/>
      <c r="T267" s="180" t="n"/>
      <c r="U267" s="180" t="n"/>
    </row>
    <row r="268">
      <c r="A268" s="180" t="n"/>
      <c r="B268" s="180" t="n"/>
      <c r="C268" s="181" t="n"/>
      <c r="D268" s="259" t="n"/>
      <c r="E268" s="259" t="n"/>
      <c r="F268" s="180" t="n"/>
      <c r="G268" s="180" t="n"/>
      <c r="H268" s="181" t="n"/>
      <c r="I268" s="259" t="n"/>
      <c r="J268" s="259" t="n"/>
      <c r="K268" s="180" t="n"/>
      <c r="L268" s="143">
        <f>IF(COUNTIFS(D268:E268,"*OUTSTANDING*"),"",IF(J268=0,0,J268-E268*IF(D268=0,0,I268/D268)))</f>
        <v/>
      </c>
      <c r="M268" s="322">
        <f>IF(N(I268)=0,"",IF(COUNT(C268,H268)&lt;2,"?",IF(H268-C268&gt;365,"Y","N")))</f>
        <v/>
      </c>
      <c r="N268" s="143">
        <f>IF(OR(N(I268)=0,COUNT(C268,H268)&lt;2,COUNT(L268)=0),"",IF(M268="Y",MAX(L268,0),0))</f>
        <v/>
      </c>
      <c r="O268" s="143">
        <f>IF(OR(N(I268)=0,COUNT(C268,H268)&lt;2,COUNT(L268)=0),"",IF(M268="N",MAX(L268,0),0))</f>
        <v/>
      </c>
      <c r="P268" s="143">
        <f>IF(OR(N(I268)=0,COUNT(L268)=0),"",MIN(L268,0))</f>
        <v/>
      </c>
      <c r="Q268" s="321">
        <f>IF(COUNTIFS(D268,"*OUTSTANDING*"),"OUTSTANDING",MAX(0,N(D268)-N(I268)))</f>
        <v/>
      </c>
      <c r="R268" s="321">
        <f>IF(COUNTIFS(D268:E268,"*OUTSTANDING*"),"OUTSTANDING",IF(N(D268)=0,0,E268*Q268/D268))</f>
        <v/>
      </c>
      <c r="S268" s="180" t="n"/>
      <c r="T268" s="180" t="n"/>
      <c r="U268" s="180" t="n"/>
    </row>
    <row r="269">
      <c r="A269" s="180" t="n"/>
      <c r="B269" s="180" t="n"/>
      <c r="C269" s="181" t="n"/>
      <c r="D269" s="259" t="n"/>
      <c r="E269" s="259" t="n"/>
      <c r="F269" s="180" t="n"/>
      <c r="G269" s="180" t="n"/>
      <c r="H269" s="181" t="n"/>
      <c r="I269" s="259" t="n"/>
      <c r="J269" s="259" t="n"/>
      <c r="K269" s="180" t="n"/>
      <c r="L269" s="143">
        <f>IF(COUNTIFS(D269:E269,"*OUTSTANDING*"),"",IF(J269=0,0,J269-E269*IF(D269=0,0,I269/D269)))</f>
        <v/>
      </c>
      <c r="M269" s="322">
        <f>IF(N(I269)=0,"",IF(COUNT(C269,H269)&lt;2,"?",IF(H269-C269&gt;365,"Y","N")))</f>
        <v/>
      </c>
      <c r="N269" s="143">
        <f>IF(OR(N(I269)=0,COUNT(C269,H269)&lt;2,COUNT(L269)=0),"",IF(M269="Y",MAX(L269,0),0))</f>
        <v/>
      </c>
      <c r="O269" s="143">
        <f>IF(OR(N(I269)=0,COUNT(C269,H269)&lt;2,COUNT(L269)=0),"",IF(M269="N",MAX(L269,0),0))</f>
        <v/>
      </c>
      <c r="P269" s="143">
        <f>IF(OR(N(I269)=0,COUNT(L269)=0),"",MIN(L269,0))</f>
        <v/>
      </c>
      <c r="Q269" s="321">
        <f>IF(COUNTIFS(D269,"*OUTSTANDING*"),"OUTSTANDING",MAX(0,N(D269)-N(I269)))</f>
        <v/>
      </c>
      <c r="R269" s="321">
        <f>IF(COUNTIFS(D269:E269,"*OUTSTANDING*"),"OUTSTANDING",IF(N(D269)=0,0,E269*Q269/D269))</f>
        <v/>
      </c>
      <c r="S269" s="180" t="n"/>
      <c r="T269" s="180" t="n"/>
      <c r="U269" s="180" t="n"/>
    </row>
    <row r="270">
      <c r="A270" s="180" t="n"/>
      <c r="B270" s="180" t="n"/>
      <c r="C270" s="181" t="n"/>
      <c r="D270" s="259" t="n"/>
      <c r="E270" s="259" t="n"/>
      <c r="F270" s="180" t="n"/>
      <c r="G270" s="180" t="n"/>
      <c r="H270" s="181" t="n"/>
      <c r="I270" s="259" t="n"/>
      <c r="J270" s="259" t="n"/>
      <c r="K270" s="180" t="n"/>
      <c r="L270" s="143">
        <f>IF(COUNTIFS(D270:E270,"*OUTSTANDING*"),"",IF(J270=0,0,J270-E270*IF(D270=0,0,I270/D270)))</f>
        <v/>
      </c>
      <c r="M270" s="322">
        <f>IF(N(I270)=0,"",IF(COUNT(C270,H270)&lt;2,"?",IF(H270-C270&gt;365,"Y","N")))</f>
        <v/>
      </c>
      <c r="N270" s="143">
        <f>IF(OR(N(I270)=0,COUNT(C270,H270)&lt;2,COUNT(L270)=0),"",IF(M270="Y",MAX(L270,0),0))</f>
        <v/>
      </c>
      <c r="O270" s="143">
        <f>IF(OR(N(I270)=0,COUNT(C270,H270)&lt;2,COUNT(L270)=0),"",IF(M270="N",MAX(L270,0),0))</f>
        <v/>
      </c>
      <c r="P270" s="143">
        <f>IF(OR(N(I270)=0,COUNT(L270)=0),"",MIN(L270,0))</f>
        <v/>
      </c>
      <c r="Q270" s="321">
        <f>IF(COUNTIFS(D270,"*OUTSTANDING*"),"OUTSTANDING",MAX(0,N(D270)-N(I270)))</f>
        <v/>
      </c>
      <c r="R270" s="321">
        <f>IF(COUNTIFS(D270:E270,"*OUTSTANDING*"),"OUTSTANDING",IF(N(D270)=0,0,E270*Q270/D270))</f>
        <v/>
      </c>
      <c r="S270" s="180" t="n"/>
      <c r="T270" s="180" t="n"/>
      <c r="U270" s="180" t="n"/>
    </row>
    <row r="271">
      <c r="A271" s="180" t="n"/>
      <c r="B271" s="180" t="n"/>
      <c r="C271" s="181" t="n"/>
      <c r="D271" s="259" t="n"/>
      <c r="E271" s="259" t="n"/>
      <c r="F271" s="180" t="n"/>
      <c r="G271" s="180" t="n"/>
      <c r="H271" s="181" t="n"/>
      <c r="I271" s="259" t="n"/>
      <c r="J271" s="259" t="n"/>
      <c r="K271" s="180" t="n"/>
      <c r="L271" s="143">
        <f>IF(COUNTIFS(D271:E271,"*OUTSTANDING*"),"",IF(J271=0,0,J271-E271*IF(D271=0,0,I271/D271)))</f>
        <v/>
      </c>
      <c r="M271" s="322">
        <f>IF(N(I271)=0,"",IF(COUNT(C271,H271)&lt;2,"?",IF(H271-C271&gt;365,"Y","N")))</f>
        <v/>
      </c>
      <c r="N271" s="143">
        <f>IF(OR(N(I271)=0,COUNT(C271,H271)&lt;2,COUNT(L271)=0),"",IF(M271="Y",MAX(L271,0),0))</f>
        <v/>
      </c>
      <c r="O271" s="143">
        <f>IF(OR(N(I271)=0,COUNT(C271,H271)&lt;2,COUNT(L271)=0),"",IF(M271="N",MAX(L271,0),0))</f>
        <v/>
      </c>
      <c r="P271" s="143">
        <f>IF(OR(N(I271)=0,COUNT(L271)=0),"",MIN(L271,0))</f>
        <v/>
      </c>
      <c r="Q271" s="321">
        <f>IF(COUNTIFS(D271,"*OUTSTANDING*"),"OUTSTANDING",MAX(0,N(D271)-N(I271)))</f>
        <v/>
      </c>
      <c r="R271" s="321">
        <f>IF(COUNTIFS(D271:E271,"*OUTSTANDING*"),"OUTSTANDING",IF(N(D271)=0,0,E271*Q271/D271))</f>
        <v/>
      </c>
      <c r="S271" s="180" t="n"/>
      <c r="T271" s="180" t="n"/>
      <c r="U271" s="180" t="n"/>
    </row>
    <row r="272">
      <c r="A272" s="180" t="n"/>
      <c r="B272" s="180" t="n"/>
      <c r="C272" s="181" t="n"/>
      <c r="D272" s="259" t="n"/>
      <c r="E272" s="259" t="n"/>
      <c r="F272" s="180" t="n"/>
      <c r="G272" s="180" t="n"/>
      <c r="H272" s="181" t="n"/>
      <c r="I272" s="259" t="n"/>
      <c r="J272" s="259" t="n"/>
      <c r="K272" s="180" t="n"/>
      <c r="L272" s="143">
        <f>IF(COUNTIFS(D272:E272,"*OUTSTANDING*"),"",IF(J272=0,0,J272-E272*IF(D272=0,0,I272/D272)))</f>
        <v/>
      </c>
      <c r="M272" s="322">
        <f>IF(N(I272)=0,"",IF(COUNT(C272,H272)&lt;2,"?",IF(H272-C272&gt;365,"Y","N")))</f>
        <v/>
      </c>
      <c r="N272" s="143">
        <f>IF(OR(N(I272)=0,COUNT(C272,H272)&lt;2,COUNT(L272)=0),"",IF(M272="Y",MAX(L272,0),0))</f>
        <v/>
      </c>
      <c r="O272" s="143">
        <f>IF(OR(N(I272)=0,COUNT(C272,H272)&lt;2,COUNT(L272)=0),"",IF(M272="N",MAX(L272,0),0))</f>
        <v/>
      </c>
      <c r="P272" s="143">
        <f>IF(OR(N(I272)=0,COUNT(L272)=0),"",MIN(L272,0))</f>
        <v/>
      </c>
      <c r="Q272" s="321">
        <f>IF(COUNTIFS(D272,"*OUTSTANDING*"),"OUTSTANDING",MAX(0,N(D272)-N(I272)))</f>
        <v/>
      </c>
      <c r="R272" s="321">
        <f>IF(COUNTIFS(D272:E272,"*OUTSTANDING*"),"OUTSTANDING",IF(N(D272)=0,0,E272*Q272/D272))</f>
        <v/>
      </c>
      <c r="S272" s="180" t="n"/>
      <c r="T272" s="180" t="n"/>
      <c r="U272" s="180" t="n"/>
    </row>
    <row r="273">
      <c r="A273" s="180" t="n"/>
      <c r="B273" s="180" t="n"/>
      <c r="C273" s="181" t="n"/>
      <c r="D273" s="259" t="n"/>
      <c r="E273" s="259" t="n"/>
      <c r="F273" s="180" t="n"/>
      <c r="G273" s="180" t="n"/>
      <c r="H273" s="181" t="n"/>
      <c r="I273" s="259" t="n"/>
      <c r="J273" s="259" t="n"/>
      <c r="K273" s="180" t="n"/>
      <c r="L273" s="143">
        <f>IF(COUNTIFS(D273:E273,"*OUTSTANDING*"),"",IF(J273=0,0,J273-E273*IF(D273=0,0,I273/D273)))</f>
        <v/>
      </c>
      <c r="M273" s="322">
        <f>IF(N(I273)=0,"",IF(COUNT(C273,H273)&lt;2,"?",IF(H273-C273&gt;365,"Y","N")))</f>
        <v/>
      </c>
      <c r="N273" s="143">
        <f>IF(OR(N(I273)=0,COUNT(C273,H273)&lt;2,COUNT(L273)=0),"",IF(M273="Y",MAX(L273,0),0))</f>
        <v/>
      </c>
      <c r="O273" s="143">
        <f>IF(OR(N(I273)=0,COUNT(C273,H273)&lt;2,COUNT(L273)=0),"",IF(M273="N",MAX(L273,0),0))</f>
        <v/>
      </c>
      <c r="P273" s="143">
        <f>IF(OR(N(I273)=0,COUNT(L273)=0),"",MIN(L273,0))</f>
        <v/>
      </c>
      <c r="Q273" s="321">
        <f>IF(COUNTIFS(D273,"*OUTSTANDING*"),"OUTSTANDING",MAX(0,N(D273)-N(I273)))</f>
        <v/>
      </c>
      <c r="R273" s="321">
        <f>IF(COUNTIFS(D273:E273,"*OUTSTANDING*"),"OUTSTANDING",IF(N(D273)=0,0,E273*Q273/D273))</f>
        <v/>
      </c>
      <c r="S273" s="180" t="n"/>
      <c r="T273" s="180" t="n"/>
      <c r="U273" s="180" t="n"/>
    </row>
    <row r="274">
      <c r="A274" s="180" t="n"/>
      <c r="B274" s="180" t="n"/>
      <c r="C274" s="181" t="n"/>
      <c r="D274" s="259" t="n"/>
      <c r="E274" s="259" t="n"/>
      <c r="F274" s="180" t="n"/>
      <c r="G274" s="180" t="n"/>
      <c r="H274" s="181" t="n"/>
      <c r="I274" s="259" t="n"/>
      <c r="J274" s="259" t="n"/>
      <c r="K274" s="180" t="n"/>
      <c r="L274" s="143">
        <f>IF(COUNTIFS(D274:E274,"*OUTSTANDING*"),"",IF(J274=0,0,J274-E274*IF(D274=0,0,I274/D274)))</f>
        <v/>
      </c>
      <c r="M274" s="322">
        <f>IF(N(I274)=0,"",IF(COUNT(C274,H274)&lt;2,"?",IF(H274-C274&gt;365,"Y","N")))</f>
        <v/>
      </c>
      <c r="N274" s="143">
        <f>IF(OR(N(I274)=0,COUNT(C274,H274)&lt;2,COUNT(L274)=0),"",IF(M274="Y",MAX(L274,0),0))</f>
        <v/>
      </c>
      <c r="O274" s="143">
        <f>IF(OR(N(I274)=0,COUNT(C274,H274)&lt;2,COUNT(L274)=0),"",IF(M274="N",MAX(L274,0),0))</f>
        <v/>
      </c>
      <c r="P274" s="143">
        <f>IF(OR(N(I274)=0,COUNT(L274)=0),"",MIN(L274,0))</f>
        <v/>
      </c>
      <c r="Q274" s="321">
        <f>IF(COUNTIFS(D274,"*OUTSTANDING*"),"OUTSTANDING",MAX(0,N(D274)-N(I274)))</f>
        <v/>
      </c>
      <c r="R274" s="321">
        <f>IF(COUNTIFS(D274:E274,"*OUTSTANDING*"),"OUTSTANDING",IF(N(D274)=0,0,E274*Q274/D274))</f>
        <v/>
      </c>
      <c r="S274" s="180" t="n"/>
      <c r="T274" s="180" t="n"/>
      <c r="U274" s="180" t="n"/>
    </row>
    <row r="275">
      <c r="A275" s="180" t="n"/>
      <c r="B275" s="180" t="n"/>
      <c r="C275" s="181" t="n"/>
      <c r="D275" s="259" t="n"/>
      <c r="E275" s="259" t="n"/>
      <c r="F275" s="180" t="n"/>
      <c r="G275" s="180" t="n"/>
      <c r="H275" s="181" t="n"/>
      <c r="I275" s="259" t="n"/>
      <c r="J275" s="259" t="n"/>
      <c r="K275" s="180" t="n"/>
      <c r="L275" s="143">
        <f>IF(COUNTIFS(D275:E275,"*OUTSTANDING*"),"",IF(J275=0,0,J275-E275*IF(D275=0,0,I275/D275)))</f>
        <v/>
      </c>
      <c r="M275" s="322">
        <f>IF(N(I275)=0,"",IF(COUNT(C275,H275)&lt;2,"?",IF(H275-C275&gt;365,"Y","N")))</f>
        <v/>
      </c>
      <c r="N275" s="143">
        <f>IF(OR(N(I275)=0,COUNT(C275,H275)&lt;2,COUNT(L275)=0),"",IF(M275="Y",MAX(L275,0),0))</f>
        <v/>
      </c>
      <c r="O275" s="143">
        <f>IF(OR(N(I275)=0,COUNT(C275,H275)&lt;2,COUNT(L275)=0),"",IF(M275="N",MAX(L275,0),0))</f>
        <v/>
      </c>
      <c r="P275" s="143">
        <f>IF(OR(N(I275)=0,COUNT(L275)=0),"",MIN(L275,0))</f>
        <v/>
      </c>
      <c r="Q275" s="321">
        <f>IF(COUNTIFS(D275,"*OUTSTANDING*"),"OUTSTANDING",MAX(0,N(D275)-N(I275)))</f>
        <v/>
      </c>
      <c r="R275" s="321">
        <f>IF(COUNTIFS(D275:E275,"*OUTSTANDING*"),"OUTSTANDING",IF(N(D275)=0,0,E275*Q275/D275))</f>
        <v/>
      </c>
      <c r="S275" s="180" t="n"/>
      <c r="T275" s="180" t="n"/>
      <c r="U275" s="180" t="n"/>
    </row>
    <row r="276">
      <c r="A276" s="180" t="n"/>
      <c r="B276" s="180" t="n"/>
      <c r="C276" s="181" t="n"/>
      <c r="D276" s="259" t="n"/>
      <c r="E276" s="259" t="n"/>
      <c r="F276" s="180" t="n"/>
      <c r="G276" s="180" t="n"/>
      <c r="H276" s="181" t="n"/>
      <c r="I276" s="259" t="n"/>
      <c r="J276" s="259" t="n"/>
      <c r="K276" s="180" t="n"/>
      <c r="L276" s="143">
        <f>IF(COUNTIFS(D276:E276,"*OUTSTANDING*"),"",IF(J276=0,0,J276-E276*IF(D276=0,0,I276/D276)))</f>
        <v/>
      </c>
      <c r="M276" s="322">
        <f>IF(N(I276)=0,"",IF(COUNT(C276,H276)&lt;2,"?",IF(H276-C276&gt;365,"Y","N")))</f>
        <v/>
      </c>
      <c r="N276" s="143">
        <f>IF(OR(N(I276)=0,COUNT(C276,H276)&lt;2,COUNT(L276)=0),"",IF(M276="Y",MAX(L276,0),0))</f>
        <v/>
      </c>
      <c r="O276" s="143">
        <f>IF(OR(N(I276)=0,COUNT(C276,H276)&lt;2,COUNT(L276)=0),"",IF(M276="N",MAX(L276,0),0))</f>
        <v/>
      </c>
      <c r="P276" s="143">
        <f>IF(OR(N(I276)=0,COUNT(L276)=0),"",MIN(L276,0))</f>
        <v/>
      </c>
      <c r="Q276" s="321">
        <f>IF(COUNTIFS(D276,"*OUTSTANDING*"),"OUTSTANDING",MAX(0,N(D276)-N(I276)))</f>
        <v/>
      </c>
      <c r="R276" s="321">
        <f>IF(COUNTIFS(D276:E276,"*OUTSTANDING*"),"OUTSTANDING",IF(N(D276)=0,0,E276*Q276/D276))</f>
        <v/>
      </c>
      <c r="S276" s="180" t="n"/>
      <c r="T276" s="180" t="n"/>
      <c r="U276" s="180" t="n"/>
    </row>
    <row r="277">
      <c r="A277" s="180" t="n"/>
      <c r="B277" s="180" t="n"/>
      <c r="C277" s="181" t="n"/>
      <c r="D277" s="259" t="n"/>
      <c r="E277" s="259" t="n"/>
      <c r="F277" s="180" t="n"/>
      <c r="G277" s="180" t="n"/>
      <c r="H277" s="181" t="n"/>
      <c r="I277" s="259" t="n"/>
      <c r="J277" s="259" t="n"/>
      <c r="K277" s="180" t="n"/>
      <c r="L277" s="143">
        <f>IF(COUNTIFS(D277:E277,"*OUTSTANDING*"),"",IF(J277=0,0,J277-E277*IF(D277=0,0,I277/D277)))</f>
        <v/>
      </c>
      <c r="M277" s="322">
        <f>IF(N(I277)=0,"",IF(COUNT(C277,H277)&lt;2,"?",IF(H277-C277&gt;365,"Y","N")))</f>
        <v/>
      </c>
      <c r="N277" s="143">
        <f>IF(OR(N(I277)=0,COUNT(C277,H277)&lt;2,COUNT(L277)=0),"",IF(M277="Y",MAX(L277,0),0))</f>
        <v/>
      </c>
      <c r="O277" s="143">
        <f>IF(OR(N(I277)=0,COUNT(C277,H277)&lt;2,COUNT(L277)=0),"",IF(M277="N",MAX(L277,0),0))</f>
        <v/>
      </c>
      <c r="P277" s="143">
        <f>IF(OR(N(I277)=0,COUNT(L277)=0),"",MIN(L277,0))</f>
        <v/>
      </c>
      <c r="Q277" s="321">
        <f>IF(COUNTIFS(D277,"*OUTSTANDING*"),"OUTSTANDING",MAX(0,N(D277)-N(I277)))</f>
        <v/>
      </c>
      <c r="R277" s="321">
        <f>IF(COUNTIFS(D277:E277,"*OUTSTANDING*"),"OUTSTANDING",IF(N(D277)=0,0,E277*Q277/D277))</f>
        <v/>
      </c>
      <c r="S277" s="180" t="n"/>
      <c r="T277" s="180" t="n"/>
      <c r="U277" s="180" t="n"/>
    </row>
    <row r="278">
      <c r="A278" s="180" t="n"/>
      <c r="B278" s="180" t="n"/>
      <c r="C278" s="181" t="n"/>
      <c r="D278" s="259" t="n"/>
      <c r="E278" s="259" t="n"/>
      <c r="F278" s="180" t="n"/>
      <c r="G278" s="180" t="n"/>
      <c r="H278" s="181" t="n"/>
      <c r="I278" s="259" t="n"/>
      <c r="J278" s="259" t="n"/>
      <c r="K278" s="180" t="n"/>
      <c r="L278" s="143">
        <f>IF(COUNTIFS(D278:E278,"*OUTSTANDING*"),"",IF(J278=0,0,J278-E278*IF(D278=0,0,I278/D278)))</f>
        <v/>
      </c>
      <c r="M278" s="322">
        <f>IF(N(I278)=0,"",IF(COUNT(C278,H278)&lt;2,"?",IF(H278-C278&gt;365,"Y","N")))</f>
        <v/>
      </c>
      <c r="N278" s="143">
        <f>IF(OR(N(I278)=0,COUNT(C278,H278)&lt;2,COUNT(L278)=0),"",IF(M278="Y",MAX(L278,0),0))</f>
        <v/>
      </c>
      <c r="O278" s="143">
        <f>IF(OR(N(I278)=0,COUNT(C278,H278)&lt;2,COUNT(L278)=0),"",IF(M278="N",MAX(L278,0),0))</f>
        <v/>
      </c>
      <c r="P278" s="143">
        <f>IF(OR(N(I278)=0,COUNT(L278)=0),"",MIN(L278,0))</f>
        <v/>
      </c>
      <c r="Q278" s="321">
        <f>IF(COUNTIFS(D278,"*OUTSTANDING*"),"OUTSTANDING",MAX(0,N(D278)-N(I278)))</f>
        <v/>
      </c>
      <c r="R278" s="321">
        <f>IF(COUNTIFS(D278:E278,"*OUTSTANDING*"),"OUTSTANDING",IF(N(D278)=0,0,E278*Q278/D278))</f>
        <v/>
      </c>
      <c r="S278" s="180" t="n"/>
      <c r="T278" s="180" t="n"/>
      <c r="U278" s="180" t="n"/>
    </row>
    <row r="279">
      <c r="A279" s="180" t="n"/>
      <c r="B279" s="180" t="n"/>
      <c r="C279" s="181" t="n"/>
      <c r="D279" s="259" t="n"/>
      <c r="E279" s="259" t="n"/>
      <c r="F279" s="180" t="n"/>
      <c r="G279" s="180" t="n"/>
      <c r="H279" s="181" t="n"/>
      <c r="I279" s="259" t="n"/>
      <c r="J279" s="259" t="n"/>
      <c r="K279" s="180" t="n"/>
      <c r="L279" s="143">
        <f>IF(COUNTIFS(D279:E279,"*OUTSTANDING*"),"",IF(J279=0,0,J279-E279*IF(D279=0,0,I279/D279)))</f>
        <v/>
      </c>
      <c r="M279" s="322">
        <f>IF(N(I279)=0,"",IF(COUNT(C279,H279)&lt;2,"?",IF(H279-C279&gt;365,"Y","N")))</f>
        <v/>
      </c>
      <c r="N279" s="143">
        <f>IF(OR(N(I279)=0,COUNT(C279,H279)&lt;2,COUNT(L279)=0),"",IF(M279="Y",MAX(L279,0),0))</f>
        <v/>
      </c>
      <c r="O279" s="143">
        <f>IF(OR(N(I279)=0,COUNT(C279,H279)&lt;2,COUNT(L279)=0),"",IF(M279="N",MAX(L279,0),0))</f>
        <v/>
      </c>
      <c r="P279" s="143">
        <f>IF(OR(N(I279)=0,COUNT(L279)=0),"",MIN(L279,0))</f>
        <v/>
      </c>
      <c r="Q279" s="321">
        <f>IF(COUNTIFS(D279,"*OUTSTANDING*"),"OUTSTANDING",MAX(0,N(D279)-N(I279)))</f>
        <v/>
      </c>
      <c r="R279" s="321">
        <f>IF(COUNTIFS(D279:E279,"*OUTSTANDING*"),"OUTSTANDING",IF(N(D279)=0,0,E279*Q279/D279))</f>
        <v/>
      </c>
      <c r="S279" s="180" t="n"/>
      <c r="T279" s="180" t="n"/>
      <c r="U279" s="180" t="n"/>
    </row>
    <row r="280">
      <c r="A280" s="180" t="n"/>
      <c r="B280" s="180" t="n"/>
      <c r="C280" s="181" t="n"/>
      <c r="D280" s="259" t="n"/>
      <c r="E280" s="259" t="n"/>
      <c r="F280" s="180" t="n"/>
      <c r="G280" s="180" t="n"/>
      <c r="H280" s="181" t="n"/>
      <c r="I280" s="259" t="n"/>
      <c r="J280" s="259" t="n"/>
      <c r="K280" s="180" t="n"/>
      <c r="L280" s="143">
        <f>IF(COUNTIFS(D280:E280,"*OUTSTANDING*"),"",IF(J280=0,0,J280-E280*IF(D280=0,0,I280/D280)))</f>
        <v/>
      </c>
      <c r="M280" s="322">
        <f>IF(N(I280)=0,"",IF(COUNT(C280,H280)&lt;2,"?",IF(H280-C280&gt;365,"Y","N")))</f>
        <v/>
      </c>
      <c r="N280" s="143">
        <f>IF(OR(N(I280)=0,COUNT(C280,H280)&lt;2,COUNT(L280)=0),"",IF(M280="Y",MAX(L280,0),0))</f>
        <v/>
      </c>
      <c r="O280" s="143">
        <f>IF(OR(N(I280)=0,COUNT(C280,H280)&lt;2,COUNT(L280)=0),"",IF(M280="N",MAX(L280,0),0))</f>
        <v/>
      </c>
      <c r="P280" s="143">
        <f>IF(OR(N(I280)=0,COUNT(L280)=0),"",MIN(L280,0))</f>
        <v/>
      </c>
      <c r="Q280" s="321">
        <f>IF(COUNTIFS(D280,"*OUTSTANDING*"),"OUTSTANDING",MAX(0,N(D280)-N(I280)))</f>
        <v/>
      </c>
      <c r="R280" s="321">
        <f>IF(COUNTIFS(D280:E280,"*OUTSTANDING*"),"OUTSTANDING",IF(N(D280)=0,0,E280*Q280/D280))</f>
        <v/>
      </c>
      <c r="S280" s="180" t="n"/>
      <c r="T280" s="180" t="n"/>
      <c r="U280" s="180" t="n"/>
    </row>
    <row r="281">
      <c r="A281" s="180" t="n"/>
      <c r="B281" s="180" t="n"/>
      <c r="C281" s="181" t="n"/>
      <c r="D281" s="259" t="n"/>
      <c r="E281" s="259" t="n"/>
      <c r="F281" s="180" t="n"/>
      <c r="G281" s="180" t="n"/>
      <c r="H281" s="181" t="n"/>
      <c r="I281" s="259" t="n"/>
      <c r="J281" s="259" t="n"/>
      <c r="K281" s="180" t="n"/>
      <c r="L281" s="143">
        <f>IF(COUNTIFS(D281:E281,"*OUTSTANDING*"),"",IF(J281=0,0,J281-E281*IF(D281=0,0,I281/D281)))</f>
        <v/>
      </c>
      <c r="M281" s="322">
        <f>IF(N(I281)=0,"",IF(COUNT(C281,H281)&lt;2,"?",IF(H281-C281&gt;365,"Y","N")))</f>
        <v/>
      </c>
      <c r="N281" s="143">
        <f>IF(OR(N(I281)=0,COUNT(C281,H281)&lt;2,COUNT(L281)=0),"",IF(M281="Y",MAX(L281,0),0))</f>
        <v/>
      </c>
      <c r="O281" s="143">
        <f>IF(OR(N(I281)=0,COUNT(C281,H281)&lt;2,COUNT(L281)=0),"",IF(M281="N",MAX(L281,0),0))</f>
        <v/>
      </c>
      <c r="P281" s="143">
        <f>IF(OR(N(I281)=0,COUNT(L281)=0),"",MIN(L281,0))</f>
        <v/>
      </c>
      <c r="Q281" s="321">
        <f>IF(COUNTIFS(D281,"*OUTSTANDING*"),"OUTSTANDING",MAX(0,N(D281)-N(I281)))</f>
        <v/>
      </c>
      <c r="R281" s="321">
        <f>IF(COUNTIFS(D281:E281,"*OUTSTANDING*"),"OUTSTANDING",IF(N(D281)=0,0,E281*Q281/D281))</f>
        <v/>
      </c>
      <c r="S281" s="180" t="n"/>
      <c r="T281" s="180" t="n"/>
      <c r="U281" s="180" t="n"/>
    </row>
    <row r="282">
      <c r="A282" s="180" t="n"/>
      <c r="B282" s="180" t="n"/>
      <c r="C282" s="181" t="n"/>
      <c r="D282" s="259" t="n"/>
      <c r="E282" s="259" t="n"/>
      <c r="F282" s="180" t="n"/>
      <c r="G282" s="180" t="n"/>
      <c r="H282" s="181" t="n"/>
      <c r="I282" s="259" t="n"/>
      <c r="J282" s="259" t="n"/>
      <c r="K282" s="180" t="n"/>
      <c r="L282" s="143">
        <f>IF(COUNTIFS(D282:E282,"*OUTSTANDING*"),"",IF(J282=0,0,J282-E282*IF(D282=0,0,I282/D282)))</f>
        <v/>
      </c>
      <c r="M282" s="322">
        <f>IF(N(I282)=0,"",IF(COUNT(C282,H282)&lt;2,"?",IF(H282-C282&gt;365,"Y","N")))</f>
        <v/>
      </c>
      <c r="N282" s="143">
        <f>IF(OR(N(I282)=0,COUNT(C282,H282)&lt;2,COUNT(L282)=0),"",IF(M282="Y",MAX(L282,0),0))</f>
        <v/>
      </c>
      <c r="O282" s="143">
        <f>IF(OR(N(I282)=0,COUNT(C282,H282)&lt;2,COUNT(L282)=0),"",IF(M282="N",MAX(L282,0),0))</f>
        <v/>
      </c>
      <c r="P282" s="143">
        <f>IF(OR(N(I282)=0,COUNT(L282)=0),"",MIN(L282,0))</f>
        <v/>
      </c>
      <c r="Q282" s="321">
        <f>IF(COUNTIFS(D282,"*OUTSTANDING*"),"OUTSTANDING",MAX(0,N(D282)-N(I282)))</f>
        <v/>
      </c>
      <c r="R282" s="321">
        <f>IF(COUNTIFS(D282:E282,"*OUTSTANDING*"),"OUTSTANDING",IF(N(D282)=0,0,E282*Q282/D282))</f>
        <v/>
      </c>
      <c r="S282" s="180" t="n"/>
      <c r="T282" s="180" t="n"/>
      <c r="U282" s="180" t="n"/>
    </row>
    <row r="283">
      <c r="A283" s="180" t="n"/>
      <c r="B283" s="180" t="n"/>
      <c r="C283" s="181" t="n"/>
      <c r="D283" s="259" t="n"/>
      <c r="E283" s="259" t="n"/>
      <c r="F283" s="180" t="n"/>
      <c r="G283" s="180" t="n"/>
      <c r="H283" s="181" t="n"/>
      <c r="I283" s="259" t="n"/>
      <c r="J283" s="259" t="n"/>
      <c r="K283" s="180" t="n"/>
      <c r="L283" s="143">
        <f>IF(COUNTIFS(D283:E283,"*OUTSTANDING*"),"",IF(J283=0,0,J283-E283*IF(D283=0,0,I283/D283)))</f>
        <v/>
      </c>
      <c r="M283" s="322">
        <f>IF(N(I283)=0,"",IF(COUNT(C283,H283)&lt;2,"?",IF(H283-C283&gt;365,"Y","N")))</f>
        <v/>
      </c>
      <c r="N283" s="143">
        <f>IF(OR(N(I283)=0,COUNT(C283,H283)&lt;2,COUNT(L283)=0),"",IF(M283="Y",MAX(L283,0),0))</f>
        <v/>
      </c>
      <c r="O283" s="143">
        <f>IF(OR(N(I283)=0,COUNT(C283,H283)&lt;2,COUNT(L283)=0),"",IF(M283="N",MAX(L283,0),0))</f>
        <v/>
      </c>
      <c r="P283" s="143">
        <f>IF(OR(N(I283)=0,COUNT(L283)=0),"",MIN(L283,0))</f>
        <v/>
      </c>
      <c r="Q283" s="321">
        <f>IF(COUNTIFS(D283,"*OUTSTANDING*"),"OUTSTANDING",MAX(0,N(D283)-N(I283)))</f>
        <v/>
      </c>
      <c r="R283" s="321">
        <f>IF(COUNTIFS(D283:E283,"*OUTSTANDING*"),"OUTSTANDING",IF(N(D283)=0,0,E283*Q283/D283))</f>
        <v/>
      </c>
      <c r="S283" s="180" t="n"/>
      <c r="T283" s="180" t="n"/>
      <c r="U283" s="180" t="n"/>
    </row>
    <row r="284">
      <c r="A284" s="180" t="n"/>
      <c r="B284" s="180" t="n"/>
      <c r="C284" s="181" t="n"/>
      <c r="D284" s="259" t="n"/>
      <c r="E284" s="259" t="n"/>
      <c r="F284" s="180" t="n"/>
      <c r="G284" s="180" t="n"/>
      <c r="H284" s="181" t="n"/>
      <c r="I284" s="259" t="n"/>
      <c r="J284" s="259" t="n"/>
      <c r="K284" s="180" t="n"/>
      <c r="L284" s="143">
        <f>IF(COUNTIFS(D284:E284,"*OUTSTANDING*"),"",IF(J284=0,0,J284-E284*IF(D284=0,0,I284/D284)))</f>
        <v/>
      </c>
      <c r="M284" s="322">
        <f>IF(N(I284)=0,"",IF(COUNT(C284,H284)&lt;2,"?",IF(H284-C284&gt;365,"Y","N")))</f>
        <v/>
      </c>
      <c r="N284" s="143">
        <f>IF(OR(N(I284)=0,COUNT(C284,H284)&lt;2,COUNT(L284)=0),"",IF(M284="Y",MAX(L284,0),0))</f>
        <v/>
      </c>
      <c r="O284" s="143">
        <f>IF(OR(N(I284)=0,COUNT(C284,H284)&lt;2,COUNT(L284)=0),"",IF(M284="N",MAX(L284,0),0))</f>
        <v/>
      </c>
      <c r="P284" s="143">
        <f>IF(OR(N(I284)=0,COUNT(L284)=0),"",MIN(L284,0))</f>
        <v/>
      </c>
      <c r="Q284" s="321">
        <f>IF(COUNTIFS(D284,"*OUTSTANDING*"),"OUTSTANDING",MAX(0,N(D284)-N(I284)))</f>
        <v/>
      </c>
      <c r="R284" s="321">
        <f>IF(COUNTIFS(D284:E284,"*OUTSTANDING*"),"OUTSTANDING",IF(N(D284)=0,0,E284*Q284/D284))</f>
        <v/>
      </c>
      <c r="S284" s="180" t="n"/>
      <c r="T284" s="180" t="n"/>
      <c r="U284" s="180" t="n"/>
    </row>
    <row r="285">
      <c r="A285" s="180" t="n"/>
      <c r="B285" s="180" t="n"/>
      <c r="C285" s="181" t="n"/>
      <c r="D285" s="259" t="n"/>
      <c r="E285" s="259" t="n"/>
      <c r="F285" s="180" t="n"/>
      <c r="G285" s="180" t="n"/>
      <c r="H285" s="181" t="n"/>
      <c r="I285" s="259" t="n"/>
      <c r="J285" s="259" t="n"/>
      <c r="K285" s="180" t="n"/>
      <c r="L285" s="143">
        <f>IF(COUNTIFS(D285:E285,"*OUTSTANDING*"),"",IF(J285=0,0,J285-E285*IF(D285=0,0,I285/D285)))</f>
        <v/>
      </c>
      <c r="M285" s="322">
        <f>IF(N(I285)=0,"",IF(COUNT(C285,H285)&lt;2,"?",IF(H285-C285&gt;365,"Y","N")))</f>
        <v/>
      </c>
      <c r="N285" s="143">
        <f>IF(OR(N(I285)=0,COUNT(C285,H285)&lt;2,COUNT(L285)=0),"",IF(M285="Y",MAX(L285,0),0))</f>
        <v/>
      </c>
      <c r="O285" s="143">
        <f>IF(OR(N(I285)=0,COUNT(C285,H285)&lt;2,COUNT(L285)=0),"",IF(M285="N",MAX(L285,0),0))</f>
        <v/>
      </c>
      <c r="P285" s="143">
        <f>IF(OR(N(I285)=0,COUNT(L285)=0),"",MIN(L285,0))</f>
        <v/>
      </c>
      <c r="Q285" s="321">
        <f>IF(COUNTIFS(D285,"*OUTSTANDING*"),"OUTSTANDING",MAX(0,N(D285)-N(I285)))</f>
        <v/>
      </c>
      <c r="R285" s="321">
        <f>IF(COUNTIFS(D285:E285,"*OUTSTANDING*"),"OUTSTANDING",IF(N(D285)=0,0,E285*Q285/D285))</f>
        <v/>
      </c>
      <c r="S285" s="180" t="n"/>
      <c r="T285" s="180" t="n"/>
      <c r="U285" s="180" t="n"/>
    </row>
    <row r="286">
      <c r="A286" s="180" t="n"/>
      <c r="B286" s="180" t="n"/>
      <c r="C286" s="181" t="n"/>
      <c r="D286" s="259" t="n"/>
      <c r="E286" s="259" t="n"/>
      <c r="F286" s="180" t="n"/>
      <c r="G286" s="180" t="n"/>
      <c r="H286" s="181" t="n"/>
      <c r="I286" s="259" t="n"/>
      <c r="J286" s="259" t="n"/>
      <c r="K286" s="180" t="n"/>
      <c r="L286" s="143">
        <f>IF(COUNTIFS(D286:E286,"*OUTSTANDING*"),"",IF(J286=0,0,J286-E286*IF(D286=0,0,I286/D286)))</f>
        <v/>
      </c>
      <c r="M286" s="322">
        <f>IF(N(I286)=0,"",IF(COUNT(C286,H286)&lt;2,"?",IF(H286-C286&gt;365,"Y","N")))</f>
        <v/>
      </c>
      <c r="N286" s="143">
        <f>IF(OR(N(I286)=0,COUNT(C286,H286)&lt;2,COUNT(L286)=0),"",IF(M286="Y",MAX(L286,0),0))</f>
        <v/>
      </c>
      <c r="O286" s="143">
        <f>IF(OR(N(I286)=0,COUNT(C286,H286)&lt;2,COUNT(L286)=0),"",IF(M286="N",MAX(L286,0),0))</f>
        <v/>
      </c>
      <c r="P286" s="143">
        <f>IF(OR(N(I286)=0,COUNT(L286)=0),"",MIN(L286,0))</f>
        <v/>
      </c>
      <c r="Q286" s="321">
        <f>IF(COUNTIFS(D286,"*OUTSTANDING*"),"OUTSTANDING",MAX(0,N(D286)-N(I286)))</f>
        <v/>
      </c>
      <c r="R286" s="321">
        <f>IF(COUNTIFS(D286:E286,"*OUTSTANDING*"),"OUTSTANDING",IF(N(D286)=0,0,E286*Q286/D286))</f>
        <v/>
      </c>
      <c r="S286" s="180" t="n"/>
      <c r="T286" s="180" t="n"/>
      <c r="U286" s="180" t="n"/>
    </row>
    <row r="287">
      <c r="A287" s="180" t="n"/>
      <c r="B287" s="180" t="n"/>
      <c r="C287" s="181" t="n"/>
      <c r="D287" s="259" t="n"/>
      <c r="E287" s="259" t="n"/>
      <c r="F287" s="180" t="n"/>
      <c r="G287" s="180" t="n"/>
      <c r="H287" s="181" t="n"/>
      <c r="I287" s="259" t="n"/>
      <c r="J287" s="259" t="n"/>
      <c r="K287" s="180" t="n"/>
      <c r="L287" s="143">
        <f>IF(COUNTIFS(D287:E287,"*OUTSTANDING*"),"",IF(J287=0,0,J287-E287*IF(D287=0,0,I287/D287)))</f>
        <v/>
      </c>
      <c r="M287" s="322">
        <f>IF(N(I287)=0,"",IF(COUNT(C287,H287)&lt;2,"?",IF(H287-C287&gt;365,"Y","N")))</f>
        <v/>
      </c>
      <c r="N287" s="143">
        <f>IF(OR(N(I287)=0,COUNT(C287,H287)&lt;2,COUNT(L287)=0),"",IF(M287="Y",MAX(L287,0),0))</f>
        <v/>
      </c>
      <c r="O287" s="143">
        <f>IF(OR(N(I287)=0,COUNT(C287,H287)&lt;2,COUNT(L287)=0),"",IF(M287="N",MAX(L287,0),0))</f>
        <v/>
      </c>
      <c r="P287" s="143">
        <f>IF(OR(N(I287)=0,COUNT(L287)=0),"",MIN(L287,0))</f>
        <v/>
      </c>
      <c r="Q287" s="321">
        <f>IF(COUNTIFS(D287,"*OUTSTANDING*"),"OUTSTANDING",MAX(0,N(D287)-N(I287)))</f>
        <v/>
      </c>
      <c r="R287" s="321">
        <f>IF(COUNTIFS(D287:E287,"*OUTSTANDING*"),"OUTSTANDING",IF(N(D287)=0,0,E287*Q287/D287))</f>
        <v/>
      </c>
      <c r="S287" s="180" t="n"/>
      <c r="T287" s="180" t="n"/>
      <c r="U287" s="180" t="n"/>
    </row>
    <row r="288">
      <c r="A288" s="180" t="n"/>
      <c r="B288" s="180" t="n"/>
      <c r="C288" s="181" t="n"/>
      <c r="D288" s="259" t="n"/>
      <c r="E288" s="259" t="n"/>
      <c r="F288" s="180" t="n"/>
      <c r="G288" s="180" t="n"/>
      <c r="H288" s="181" t="n"/>
      <c r="I288" s="259" t="n"/>
      <c r="J288" s="259" t="n"/>
      <c r="K288" s="180" t="n"/>
      <c r="L288" s="143">
        <f>IF(COUNTIFS(D288:E288,"*OUTSTANDING*"),"",IF(J288=0,0,J288-E288*IF(D288=0,0,I288/D288)))</f>
        <v/>
      </c>
      <c r="M288" s="322">
        <f>IF(N(I288)=0,"",IF(COUNT(C288,H288)&lt;2,"?",IF(H288-C288&gt;365,"Y","N")))</f>
        <v/>
      </c>
      <c r="N288" s="143">
        <f>IF(OR(N(I288)=0,COUNT(C288,H288)&lt;2,COUNT(L288)=0),"",IF(M288="Y",MAX(L288,0),0))</f>
        <v/>
      </c>
      <c r="O288" s="143">
        <f>IF(OR(N(I288)=0,COUNT(C288,H288)&lt;2,COUNT(L288)=0),"",IF(M288="N",MAX(L288,0),0))</f>
        <v/>
      </c>
      <c r="P288" s="143">
        <f>IF(OR(N(I288)=0,COUNT(L288)=0),"",MIN(L288,0))</f>
        <v/>
      </c>
      <c r="Q288" s="321">
        <f>IF(COUNTIFS(D288,"*OUTSTANDING*"),"OUTSTANDING",MAX(0,N(D288)-N(I288)))</f>
        <v/>
      </c>
      <c r="R288" s="321">
        <f>IF(COUNTIFS(D288:E288,"*OUTSTANDING*"),"OUTSTANDING",IF(N(D288)=0,0,E288*Q288/D288))</f>
        <v/>
      </c>
      <c r="S288" s="180" t="n"/>
      <c r="T288" s="180" t="n"/>
      <c r="U288" s="180" t="n"/>
    </row>
    <row r="289">
      <c r="A289" s="180" t="n"/>
      <c r="B289" s="180" t="n"/>
      <c r="C289" s="181" t="n"/>
      <c r="D289" s="259" t="n"/>
      <c r="E289" s="259" t="n"/>
      <c r="F289" s="180" t="n"/>
      <c r="G289" s="180" t="n"/>
      <c r="H289" s="181" t="n"/>
      <c r="I289" s="259" t="n"/>
      <c r="J289" s="259" t="n"/>
      <c r="K289" s="180" t="n"/>
      <c r="L289" s="143">
        <f>IF(COUNTIFS(D289:E289,"*OUTSTANDING*"),"",IF(J289=0,0,J289-E289*IF(D289=0,0,I289/D289)))</f>
        <v/>
      </c>
      <c r="M289" s="322">
        <f>IF(N(I289)=0,"",IF(COUNT(C289,H289)&lt;2,"?",IF(H289-C289&gt;365,"Y","N")))</f>
        <v/>
      </c>
      <c r="N289" s="143">
        <f>IF(OR(N(I289)=0,COUNT(C289,H289)&lt;2,COUNT(L289)=0),"",IF(M289="Y",MAX(L289,0),0))</f>
        <v/>
      </c>
      <c r="O289" s="143">
        <f>IF(OR(N(I289)=0,COUNT(C289,H289)&lt;2,COUNT(L289)=0),"",IF(M289="N",MAX(L289,0),0))</f>
        <v/>
      </c>
      <c r="P289" s="143">
        <f>IF(OR(N(I289)=0,COUNT(L289)=0),"",MIN(L289,0))</f>
        <v/>
      </c>
      <c r="Q289" s="321">
        <f>IF(COUNTIFS(D289,"*OUTSTANDING*"),"OUTSTANDING",MAX(0,N(D289)-N(I289)))</f>
        <v/>
      </c>
      <c r="R289" s="321">
        <f>IF(COUNTIFS(D289:E289,"*OUTSTANDING*"),"OUTSTANDING",IF(N(D289)=0,0,E289*Q289/D289))</f>
        <v/>
      </c>
      <c r="S289" s="180" t="n"/>
      <c r="T289" s="180" t="n"/>
      <c r="U289" s="180" t="n"/>
    </row>
    <row r="290">
      <c r="A290" s="180" t="n"/>
      <c r="B290" s="180" t="n"/>
      <c r="C290" s="181" t="n"/>
      <c r="D290" s="259" t="n"/>
      <c r="E290" s="259" t="n"/>
      <c r="F290" s="180" t="n"/>
      <c r="G290" s="180" t="n"/>
      <c r="H290" s="181" t="n"/>
      <c r="I290" s="259" t="n"/>
      <c r="J290" s="259" t="n"/>
      <c r="K290" s="180" t="n"/>
      <c r="L290" s="143">
        <f>IF(COUNTIFS(D290:E290,"*OUTSTANDING*"),"",IF(J290=0,0,J290-E290*IF(D290=0,0,I290/D290)))</f>
        <v/>
      </c>
      <c r="M290" s="322">
        <f>IF(N(I290)=0,"",IF(COUNT(C290,H290)&lt;2,"?",IF(H290-C290&gt;365,"Y","N")))</f>
        <v/>
      </c>
      <c r="N290" s="143">
        <f>IF(OR(N(I290)=0,COUNT(C290,H290)&lt;2,COUNT(L290)=0),"",IF(M290="Y",MAX(L290,0),0))</f>
        <v/>
      </c>
      <c r="O290" s="143">
        <f>IF(OR(N(I290)=0,COUNT(C290,H290)&lt;2,COUNT(L290)=0),"",IF(M290="N",MAX(L290,0),0))</f>
        <v/>
      </c>
      <c r="P290" s="143">
        <f>IF(OR(N(I290)=0,COUNT(L290)=0),"",MIN(L290,0))</f>
        <v/>
      </c>
      <c r="Q290" s="321">
        <f>IF(COUNTIFS(D290,"*OUTSTANDING*"),"OUTSTANDING",MAX(0,N(D290)-N(I290)))</f>
        <v/>
      </c>
      <c r="R290" s="321">
        <f>IF(COUNTIFS(D290:E290,"*OUTSTANDING*"),"OUTSTANDING",IF(N(D290)=0,0,E290*Q290/D290))</f>
        <v/>
      </c>
      <c r="S290" s="180" t="n"/>
      <c r="T290" s="180" t="n"/>
      <c r="U290" s="180" t="n"/>
    </row>
    <row r="291">
      <c r="A291" s="180" t="n"/>
      <c r="B291" s="180" t="n"/>
      <c r="C291" s="181" t="n"/>
      <c r="D291" s="259" t="n"/>
      <c r="E291" s="259" t="n"/>
      <c r="F291" s="180" t="n"/>
      <c r="G291" s="180" t="n"/>
      <c r="H291" s="181" t="n"/>
      <c r="I291" s="259" t="n"/>
      <c r="J291" s="259" t="n"/>
      <c r="K291" s="180" t="n"/>
      <c r="L291" s="143">
        <f>IF(COUNTIFS(D291:E291,"*OUTSTANDING*"),"",IF(J291=0,0,J291-E291*IF(D291=0,0,I291/D291)))</f>
        <v/>
      </c>
      <c r="M291" s="322">
        <f>IF(N(I291)=0,"",IF(COUNT(C291,H291)&lt;2,"?",IF(H291-C291&gt;365,"Y","N")))</f>
        <v/>
      </c>
      <c r="N291" s="143">
        <f>IF(OR(N(I291)=0,COUNT(C291,H291)&lt;2,COUNT(L291)=0),"",IF(M291="Y",MAX(L291,0),0))</f>
        <v/>
      </c>
      <c r="O291" s="143">
        <f>IF(OR(N(I291)=0,COUNT(C291,H291)&lt;2,COUNT(L291)=0),"",IF(M291="N",MAX(L291,0),0))</f>
        <v/>
      </c>
      <c r="P291" s="143">
        <f>IF(OR(N(I291)=0,COUNT(L291)=0),"",MIN(L291,0))</f>
        <v/>
      </c>
      <c r="Q291" s="321">
        <f>IF(COUNTIFS(D291,"*OUTSTANDING*"),"OUTSTANDING",MAX(0,N(D291)-N(I291)))</f>
        <v/>
      </c>
      <c r="R291" s="321">
        <f>IF(COUNTIFS(D291:E291,"*OUTSTANDING*"),"OUTSTANDING",IF(N(D291)=0,0,E291*Q291/D291))</f>
        <v/>
      </c>
      <c r="S291" s="180" t="n"/>
      <c r="T291" s="180" t="n"/>
      <c r="U291" s="180" t="n"/>
    </row>
    <row r="292">
      <c r="A292" s="180" t="n"/>
      <c r="B292" s="180" t="n"/>
      <c r="C292" s="181" t="n"/>
      <c r="D292" s="259" t="n"/>
      <c r="E292" s="259" t="n"/>
      <c r="F292" s="180" t="n"/>
      <c r="G292" s="180" t="n"/>
      <c r="H292" s="181" t="n"/>
      <c r="I292" s="259" t="n"/>
      <c r="J292" s="259" t="n"/>
      <c r="K292" s="180" t="n"/>
      <c r="L292" s="143">
        <f>IF(COUNTIFS(D292:E292,"*OUTSTANDING*"),"",IF(J292=0,0,J292-E292*IF(D292=0,0,I292/D292)))</f>
        <v/>
      </c>
      <c r="M292" s="322">
        <f>IF(N(I292)=0,"",IF(COUNT(C292,H292)&lt;2,"?",IF(H292-C292&gt;365,"Y","N")))</f>
        <v/>
      </c>
      <c r="N292" s="143">
        <f>IF(OR(N(I292)=0,COUNT(C292,H292)&lt;2,COUNT(L292)=0),"",IF(M292="Y",MAX(L292,0),0))</f>
        <v/>
      </c>
      <c r="O292" s="143">
        <f>IF(OR(N(I292)=0,COUNT(C292,H292)&lt;2,COUNT(L292)=0),"",IF(M292="N",MAX(L292,0),0))</f>
        <v/>
      </c>
      <c r="P292" s="143">
        <f>IF(OR(N(I292)=0,COUNT(L292)=0),"",MIN(L292,0))</f>
        <v/>
      </c>
      <c r="Q292" s="321">
        <f>IF(COUNTIFS(D292,"*OUTSTANDING*"),"OUTSTANDING",MAX(0,N(D292)-N(I292)))</f>
        <v/>
      </c>
      <c r="R292" s="321">
        <f>IF(COUNTIFS(D292:E292,"*OUTSTANDING*"),"OUTSTANDING",IF(N(D292)=0,0,E292*Q292/D292))</f>
        <v/>
      </c>
      <c r="S292" s="180" t="n"/>
      <c r="T292" s="180" t="n"/>
      <c r="U292" s="180" t="n"/>
    </row>
    <row r="293">
      <c r="A293" s="180" t="n"/>
      <c r="B293" s="180" t="n"/>
      <c r="C293" s="181" t="n"/>
      <c r="D293" s="259" t="n"/>
      <c r="E293" s="259" t="n"/>
      <c r="F293" s="180" t="n"/>
      <c r="G293" s="180" t="n"/>
      <c r="H293" s="181" t="n"/>
      <c r="I293" s="259" t="n"/>
      <c r="J293" s="259" t="n"/>
      <c r="K293" s="180" t="n"/>
      <c r="L293" s="143">
        <f>IF(COUNTIFS(D293:E293,"*OUTSTANDING*"),"",IF(J293=0,0,J293-E293*IF(D293=0,0,I293/D293)))</f>
        <v/>
      </c>
      <c r="M293" s="322">
        <f>IF(N(I293)=0,"",IF(COUNT(C293,H293)&lt;2,"?",IF(H293-C293&gt;365,"Y","N")))</f>
        <v/>
      </c>
      <c r="N293" s="143">
        <f>IF(OR(N(I293)=0,COUNT(C293,H293)&lt;2,COUNT(L293)=0),"",IF(M293="Y",MAX(L293,0),0))</f>
        <v/>
      </c>
      <c r="O293" s="143">
        <f>IF(OR(N(I293)=0,COUNT(C293,H293)&lt;2,COUNT(L293)=0),"",IF(M293="N",MAX(L293,0),0))</f>
        <v/>
      </c>
      <c r="P293" s="143">
        <f>IF(OR(N(I293)=0,COUNT(L293)=0),"",MIN(L293,0))</f>
        <v/>
      </c>
      <c r="Q293" s="321">
        <f>IF(COUNTIFS(D293,"*OUTSTANDING*"),"OUTSTANDING",MAX(0,N(D293)-N(I293)))</f>
        <v/>
      </c>
      <c r="R293" s="321">
        <f>IF(COUNTIFS(D293:E293,"*OUTSTANDING*"),"OUTSTANDING",IF(N(D293)=0,0,E293*Q293/D293))</f>
        <v/>
      </c>
      <c r="S293" s="180" t="n"/>
      <c r="T293" s="180" t="n"/>
      <c r="U293" s="180" t="n"/>
    </row>
    <row r="294">
      <c r="A294" s="180" t="n"/>
      <c r="B294" s="180" t="n"/>
      <c r="C294" s="181" t="n"/>
      <c r="D294" s="259" t="n"/>
      <c r="E294" s="259" t="n"/>
      <c r="F294" s="180" t="n"/>
      <c r="G294" s="180" t="n"/>
      <c r="H294" s="181" t="n"/>
      <c r="I294" s="259" t="n"/>
      <c r="J294" s="259" t="n"/>
      <c r="K294" s="180" t="n"/>
      <c r="L294" s="143">
        <f>IF(COUNTIFS(D294:E294,"*OUTSTANDING*"),"",IF(J294=0,0,J294-E294*IF(D294=0,0,I294/D294)))</f>
        <v/>
      </c>
      <c r="M294" s="322">
        <f>IF(N(I294)=0,"",IF(COUNT(C294,H294)&lt;2,"?",IF(H294-C294&gt;365,"Y","N")))</f>
        <v/>
      </c>
      <c r="N294" s="143">
        <f>IF(OR(N(I294)=0,COUNT(C294,H294)&lt;2,COUNT(L294)=0),"",IF(M294="Y",MAX(L294,0),0))</f>
        <v/>
      </c>
      <c r="O294" s="143">
        <f>IF(OR(N(I294)=0,COUNT(C294,H294)&lt;2,COUNT(L294)=0),"",IF(M294="N",MAX(L294,0),0))</f>
        <v/>
      </c>
      <c r="P294" s="143">
        <f>IF(OR(N(I294)=0,COUNT(L294)=0),"",MIN(L294,0))</f>
        <v/>
      </c>
      <c r="Q294" s="321">
        <f>IF(COUNTIFS(D294,"*OUTSTANDING*"),"OUTSTANDING",MAX(0,N(D294)-N(I294)))</f>
        <v/>
      </c>
      <c r="R294" s="321">
        <f>IF(COUNTIFS(D294:E294,"*OUTSTANDING*"),"OUTSTANDING",IF(N(D294)=0,0,E294*Q294/D294))</f>
        <v/>
      </c>
      <c r="S294" s="180" t="n"/>
      <c r="T294" s="180" t="n"/>
      <c r="U294" s="180" t="n"/>
    </row>
    <row r="295">
      <c r="A295" s="180" t="n"/>
      <c r="B295" s="180" t="n"/>
      <c r="C295" s="181" t="n"/>
      <c r="D295" s="259" t="n"/>
      <c r="E295" s="259" t="n"/>
      <c r="F295" s="180" t="n"/>
      <c r="G295" s="180" t="n"/>
      <c r="H295" s="181" t="n"/>
      <c r="I295" s="259" t="n"/>
      <c r="J295" s="259" t="n"/>
      <c r="K295" s="180" t="n"/>
      <c r="L295" s="143">
        <f>IF(COUNTIFS(D295:E295,"*OUTSTANDING*"),"",IF(J295=0,0,J295-E295*IF(D295=0,0,I295/D295)))</f>
        <v/>
      </c>
      <c r="M295" s="322">
        <f>IF(N(I295)=0,"",IF(COUNT(C295,H295)&lt;2,"?",IF(H295-C295&gt;365,"Y","N")))</f>
        <v/>
      </c>
      <c r="N295" s="143">
        <f>IF(OR(N(I295)=0,COUNT(C295,H295)&lt;2,COUNT(L295)=0),"",IF(M295="Y",MAX(L295,0),0))</f>
        <v/>
      </c>
      <c r="O295" s="143">
        <f>IF(OR(N(I295)=0,COUNT(C295,H295)&lt;2,COUNT(L295)=0),"",IF(M295="N",MAX(L295,0),0))</f>
        <v/>
      </c>
      <c r="P295" s="143">
        <f>IF(OR(N(I295)=0,COUNT(L295)=0),"",MIN(L295,0))</f>
        <v/>
      </c>
      <c r="Q295" s="321">
        <f>IF(COUNTIFS(D295,"*OUTSTANDING*"),"OUTSTANDING",MAX(0,N(D295)-N(I295)))</f>
        <v/>
      </c>
      <c r="R295" s="321">
        <f>IF(COUNTIFS(D295:E295,"*OUTSTANDING*"),"OUTSTANDING",IF(N(D295)=0,0,E295*Q295/D295))</f>
        <v/>
      </c>
      <c r="S295" s="180" t="n"/>
      <c r="T295" s="180" t="n"/>
      <c r="U295" s="180" t="n"/>
    </row>
    <row r="296">
      <c r="A296" s="180" t="n"/>
      <c r="B296" s="180" t="n"/>
      <c r="C296" s="181" t="n"/>
      <c r="D296" s="259" t="n"/>
      <c r="E296" s="259" t="n"/>
      <c r="F296" s="180" t="n"/>
      <c r="G296" s="180" t="n"/>
      <c r="H296" s="181" t="n"/>
      <c r="I296" s="259" t="n"/>
      <c r="J296" s="259" t="n"/>
      <c r="K296" s="180" t="n"/>
      <c r="L296" s="143">
        <f>IF(COUNTIFS(D296:E296,"*OUTSTANDING*"),"",IF(J296=0,0,J296-E296*IF(D296=0,0,I296/D296)))</f>
        <v/>
      </c>
      <c r="M296" s="322">
        <f>IF(N(I296)=0,"",IF(COUNT(C296,H296)&lt;2,"?",IF(H296-C296&gt;365,"Y","N")))</f>
        <v/>
      </c>
      <c r="N296" s="143">
        <f>IF(OR(N(I296)=0,COUNT(C296,H296)&lt;2,COUNT(L296)=0),"",IF(M296="Y",MAX(L296,0),0))</f>
        <v/>
      </c>
      <c r="O296" s="143">
        <f>IF(OR(N(I296)=0,COUNT(C296,H296)&lt;2,COUNT(L296)=0),"",IF(M296="N",MAX(L296,0),0))</f>
        <v/>
      </c>
      <c r="P296" s="143">
        <f>IF(OR(N(I296)=0,COUNT(L296)=0),"",MIN(L296,0))</f>
        <v/>
      </c>
      <c r="Q296" s="321">
        <f>IF(COUNTIFS(D296,"*OUTSTANDING*"),"OUTSTANDING",MAX(0,N(D296)-N(I296)))</f>
        <v/>
      </c>
      <c r="R296" s="321">
        <f>IF(COUNTIFS(D296:E296,"*OUTSTANDING*"),"OUTSTANDING",IF(N(D296)=0,0,E296*Q296/D296))</f>
        <v/>
      </c>
      <c r="S296" s="180" t="n"/>
      <c r="T296" s="180" t="n"/>
      <c r="U296" s="180" t="n"/>
    </row>
    <row r="297">
      <c r="A297" s="180" t="n"/>
      <c r="B297" s="180" t="n"/>
      <c r="C297" s="181" t="n"/>
      <c r="D297" s="259" t="n"/>
      <c r="E297" s="259" t="n"/>
      <c r="F297" s="180" t="n"/>
      <c r="G297" s="180" t="n"/>
      <c r="H297" s="181" t="n"/>
      <c r="I297" s="259" t="n"/>
      <c r="J297" s="259" t="n"/>
      <c r="K297" s="180" t="n"/>
      <c r="L297" s="143">
        <f>IF(COUNTIFS(D297:E297,"*OUTSTANDING*"),"",IF(J297=0,0,J297-E297*IF(D297=0,0,I297/D297)))</f>
        <v/>
      </c>
      <c r="M297" s="322">
        <f>IF(N(I297)=0,"",IF(COUNT(C297,H297)&lt;2,"?",IF(H297-C297&gt;365,"Y","N")))</f>
        <v/>
      </c>
      <c r="N297" s="143">
        <f>IF(OR(N(I297)=0,COUNT(C297,H297)&lt;2,COUNT(L297)=0),"",IF(M297="Y",MAX(L297,0),0))</f>
        <v/>
      </c>
      <c r="O297" s="143">
        <f>IF(OR(N(I297)=0,COUNT(C297,H297)&lt;2,COUNT(L297)=0),"",IF(M297="N",MAX(L297,0),0))</f>
        <v/>
      </c>
      <c r="P297" s="143">
        <f>IF(OR(N(I297)=0,COUNT(L297)=0),"",MIN(L297,0))</f>
        <v/>
      </c>
      <c r="Q297" s="321">
        <f>IF(COUNTIFS(D297,"*OUTSTANDING*"),"OUTSTANDING",MAX(0,N(D297)-N(I297)))</f>
        <v/>
      </c>
      <c r="R297" s="321">
        <f>IF(COUNTIFS(D297:E297,"*OUTSTANDING*"),"OUTSTANDING",IF(N(D297)=0,0,E297*Q297/D297))</f>
        <v/>
      </c>
      <c r="S297" s="180" t="n"/>
      <c r="T297" s="180" t="n"/>
      <c r="U297" s="180" t="n"/>
    </row>
    <row r="298">
      <c r="A298" s="180" t="n"/>
      <c r="B298" s="180" t="n"/>
      <c r="C298" s="181" t="n"/>
      <c r="D298" s="259" t="n"/>
      <c r="E298" s="259" t="n"/>
      <c r="F298" s="180" t="n"/>
      <c r="G298" s="180" t="n"/>
      <c r="H298" s="181" t="n"/>
      <c r="I298" s="259" t="n"/>
      <c r="J298" s="259" t="n"/>
      <c r="K298" s="180" t="n"/>
      <c r="L298" s="143">
        <f>IF(COUNTIFS(D298:E298,"*OUTSTANDING*"),"",IF(J298=0,0,J298-E298*IF(D298=0,0,I298/D298)))</f>
        <v/>
      </c>
      <c r="M298" s="322">
        <f>IF(N(I298)=0,"",IF(COUNT(C298,H298)&lt;2,"?",IF(H298-C298&gt;365,"Y","N")))</f>
        <v/>
      </c>
      <c r="N298" s="143">
        <f>IF(OR(N(I298)=0,COUNT(C298,H298)&lt;2,COUNT(L298)=0),"",IF(M298="Y",MAX(L298,0),0))</f>
        <v/>
      </c>
      <c r="O298" s="143">
        <f>IF(OR(N(I298)=0,COUNT(C298,H298)&lt;2,COUNT(L298)=0),"",IF(M298="N",MAX(L298,0),0))</f>
        <v/>
      </c>
      <c r="P298" s="143">
        <f>IF(OR(N(I298)=0,COUNT(L298)=0),"",MIN(L298,0))</f>
        <v/>
      </c>
      <c r="Q298" s="321">
        <f>IF(COUNTIFS(D298,"*OUTSTANDING*"),"OUTSTANDING",MAX(0,N(D298)-N(I298)))</f>
        <v/>
      </c>
      <c r="R298" s="321">
        <f>IF(COUNTIFS(D298:E298,"*OUTSTANDING*"),"OUTSTANDING",IF(N(D298)=0,0,E298*Q298/D298))</f>
        <v/>
      </c>
      <c r="S298" s="180" t="n"/>
      <c r="T298" s="180" t="n"/>
      <c r="U298" s="180" t="n"/>
    </row>
    <row r="299">
      <c r="A299" s="180" t="n"/>
      <c r="B299" s="180" t="n"/>
      <c r="C299" s="181" t="n"/>
      <c r="D299" s="259" t="n"/>
      <c r="E299" s="259" t="n"/>
      <c r="F299" s="180" t="n"/>
      <c r="G299" s="180" t="n"/>
      <c r="H299" s="181" t="n"/>
      <c r="I299" s="259" t="n"/>
      <c r="J299" s="259" t="n"/>
      <c r="K299" s="180" t="n"/>
      <c r="L299" s="143">
        <f>IF(COUNTIFS(D299:E299,"*OUTSTANDING*"),"",IF(J299=0,0,J299-E299*IF(D299=0,0,I299/D299)))</f>
        <v/>
      </c>
      <c r="M299" s="322">
        <f>IF(N(I299)=0,"",IF(COUNT(C299,H299)&lt;2,"?",IF(H299-C299&gt;365,"Y","N")))</f>
        <v/>
      </c>
      <c r="N299" s="143">
        <f>IF(OR(N(I299)=0,COUNT(C299,H299)&lt;2,COUNT(L299)=0),"",IF(M299="Y",MAX(L299,0),0))</f>
        <v/>
      </c>
      <c r="O299" s="143">
        <f>IF(OR(N(I299)=0,COUNT(C299,H299)&lt;2,COUNT(L299)=0),"",IF(M299="N",MAX(L299,0),0))</f>
        <v/>
      </c>
      <c r="P299" s="143">
        <f>IF(OR(N(I299)=0,COUNT(L299)=0),"",MIN(L299,0))</f>
        <v/>
      </c>
      <c r="Q299" s="321">
        <f>IF(COUNTIFS(D299,"*OUTSTANDING*"),"OUTSTANDING",MAX(0,N(D299)-N(I299)))</f>
        <v/>
      </c>
      <c r="R299" s="321">
        <f>IF(COUNTIFS(D299:E299,"*OUTSTANDING*"),"OUTSTANDING",IF(N(D299)=0,0,E299*Q299/D299))</f>
        <v/>
      </c>
      <c r="S299" s="180" t="n"/>
      <c r="T299" s="180" t="n"/>
      <c r="U299" s="180" t="n"/>
    </row>
    <row r="300">
      <c r="A300" s="180" t="n"/>
      <c r="B300" s="180" t="n"/>
      <c r="C300" s="181" t="n"/>
      <c r="D300" s="259" t="n"/>
      <c r="E300" s="259" t="n"/>
      <c r="F300" s="180" t="n"/>
      <c r="G300" s="180" t="n"/>
      <c r="H300" s="181" t="n"/>
      <c r="I300" s="259" t="n"/>
      <c r="J300" s="259" t="n"/>
      <c r="K300" s="180" t="n"/>
      <c r="L300" s="143">
        <f>IF(COUNTIFS(D300:E300,"*OUTSTANDING*"),"",IF(J300=0,0,J300-E300*IF(D300=0,0,I300/D300)))</f>
        <v/>
      </c>
      <c r="M300" s="322">
        <f>IF(N(I300)=0,"",IF(COUNT(C300,H300)&lt;2,"?",IF(H300-C300&gt;365,"Y","N")))</f>
        <v/>
      </c>
      <c r="N300" s="143">
        <f>IF(OR(N(I300)=0,COUNT(C300,H300)&lt;2,COUNT(L300)=0),"",IF(M300="Y",MAX(L300,0),0))</f>
        <v/>
      </c>
      <c r="O300" s="143">
        <f>IF(OR(N(I300)=0,COUNT(C300,H300)&lt;2,COUNT(L300)=0),"",IF(M300="N",MAX(L300,0),0))</f>
        <v/>
      </c>
      <c r="P300" s="143">
        <f>IF(OR(N(I300)=0,COUNT(L300)=0),"",MIN(L300,0))</f>
        <v/>
      </c>
      <c r="Q300" s="321">
        <f>IF(COUNTIFS(D300,"*OUTSTANDING*"),"OUTSTANDING",MAX(0,N(D300)-N(I300)))</f>
        <v/>
      </c>
      <c r="R300" s="321">
        <f>IF(COUNTIFS(D300:E300,"*OUTSTANDING*"),"OUTSTANDING",IF(N(D300)=0,0,E300*Q300/D300))</f>
        <v/>
      </c>
      <c r="S300" s="180" t="n"/>
      <c r="T300" s="180" t="n"/>
      <c r="U300" s="180" t="n"/>
    </row>
    <row r="301">
      <c r="A301" s="180" t="n"/>
      <c r="B301" s="180" t="n"/>
      <c r="C301" s="181" t="n"/>
      <c r="D301" s="259" t="n"/>
      <c r="E301" s="259" t="n"/>
      <c r="F301" s="180" t="n"/>
      <c r="G301" s="180" t="n"/>
      <c r="H301" s="181" t="n"/>
      <c r="I301" s="259" t="n"/>
      <c r="J301" s="259" t="n"/>
      <c r="K301" s="180" t="n"/>
      <c r="L301" s="143">
        <f>IF(COUNTIFS(D301:E301,"*OUTSTANDING*"),"",IF(J301=0,0,J301-E301*IF(D301=0,0,I301/D301)))</f>
        <v/>
      </c>
      <c r="M301" s="322">
        <f>IF(N(I301)=0,"",IF(COUNT(C301,H301)&lt;2,"?",IF(H301-C301&gt;365,"Y","N")))</f>
        <v/>
      </c>
      <c r="N301" s="143">
        <f>IF(OR(N(I301)=0,COUNT(C301,H301)&lt;2,COUNT(L301)=0),"",IF(M301="Y",MAX(L301,0),0))</f>
        <v/>
      </c>
      <c r="O301" s="143">
        <f>IF(OR(N(I301)=0,COUNT(C301,H301)&lt;2,COUNT(L301)=0),"",IF(M301="N",MAX(L301,0),0))</f>
        <v/>
      </c>
      <c r="P301" s="143">
        <f>IF(OR(N(I301)=0,COUNT(L301)=0),"",MIN(L301,0))</f>
        <v/>
      </c>
      <c r="Q301" s="321">
        <f>IF(COUNTIFS(D301,"*OUTSTANDING*"),"OUTSTANDING",MAX(0,N(D301)-N(I301)))</f>
        <v/>
      </c>
      <c r="R301" s="321">
        <f>IF(COUNTIFS(D301:E301,"*OUTSTANDING*"),"OUTSTANDING",IF(N(D301)=0,0,E301*Q301/D301))</f>
        <v/>
      </c>
      <c r="S301" s="180" t="n"/>
      <c r="T301" s="180" t="n"/>
      <c r="U301" s="180" t="n"/>
    </row>
    <row r="302">
      <c r="A302" s="180" t="n"/>
      <c r="B302" s="180" t="n"/>
      <c r="C302" s="181" t="n"/>
      <c r="D302" s="259" t="n"/>
      <c r="E302" s="259" t="n"/>
      <c r="F302" s="180" t="n"/>
      <c r="G302" s="180" t="n"/>
      <c r="H302" s="181" t="n"/>
      <c r="I302" s="259" t="n"/>
      <c r="J302" s="259" t="n"/>
      <c r="K302" s="180" t="n"/>
      <c r="L302" s="143">
        <f>IF(COUNTIFS(D302:E302,"*OUTSTANDING*"),"",IF(J302=0,0,J302-E302*IF(D302=0,0,I302/D302)))</f>
        <v/>
      </c>
      <c r="M302" s="322">
        <f>IF(N(I302)=0,"",IF(COUNT(C302,H302)&lt;2,"?",IF(H302-C302&gt;365,"Y","N")))</f>
        <v/>
      </c>
      <c r="N302" s="143">
        <f>IF(OR(N(I302)=0,COUNT(C302,H302)&lt;2,COUNT(L302)=0),"",IF(M302="Y",MAX(L302,0),0))</f>
        <v/>
      </c>
      <c r="O302" s="143">
        <f>IF(OR(N(I302)=0,COUNT(C302,H302)&lt;2,COUNT(L302)=0),"",IF(M302="N",MAX(L302,0),0))</f>
        <v/>
      </c>
      <c r="P302" s="143">
        <f>IF(OR(N(I302)=0,COUNT(L302)=0),"",MIN(L302,0))</f>
        <v/>
      </c>
      <c r="Q302" s="321">
        <f>IF(COUNTIFS(D302,"*OUTSTANDING*"),"OUTSTANDING",MAX(0,N(D302)-N(I302)))</f>
        <v/>
      </c>
      <c r="R302" s="321">
        <f>IF(COUNTIFS(D302:E302,"*OUTSTANDING*"),"OUTSTANDING",IF(N(D302)=0,0,E302*Q302/D302))</f>
        <v/>
      </c>
      <c r="S302" s="180" t="n"/>
      <c r="T302" s="180" t="n"/>
      <c r="U302" s="180" t="n"/>
    </row>
    <row r="303">
      <c r="A303" s="180" t="n"/>
      <c r="B303" s="180" t="n"/>
      <c r="C303" s="181" t="n"/>
      <c r="D303" s="259" t="n"/>
      <c r="E303" s="259" t="n"/>
      <c r="F303" s="180" t="n"/>
      <c r="G303" s="180" t="n"/>
      <c r="H303" s="181" t="n"/>
      <c r="I303" s="259" t="n"/>
      <c r="J303" s="259" t="n"/>
      <c r="K303" s="180" t="n"/>
      <c r="L303" s="143">
        <f>IF(COUNTIFS(D303:E303,"*OUTSTANDING*"),"",IF(J303=0,0,J303-E303*IF(D303=0,0,I303/D303)))</f>
        <v/>
      </c>
      <c r="M303" s="322">
        <f>IF(N(I303)=0,"",IF(COUNT(C303,H303)&lt;2,"?",IF(H303-C303&gt;365,"Y","N")))</f>
        <v/>
      </c>
      <c r="N303" s="143">
        <f>IF(OR(N(I303)=0,COUNT(C303,H303)&lt;2,COUNT(L303)=0),"",IF(M303="Y",MAX(L303,0),0))</f>
        <v/>
      </c>
      <c r="O303" s="143">
        <f>IF(OR(N(I303)=0,COUNT(C303,H303)&lt;2,COUNT(L303)=0),"",IF(M303="N",MAX(L303,0),0))</f>
        <v/>
      </c>
      <c r="P303" s="143">
        <f>IF(OR(N(I303)=0,COUNT(L303)=0),"",MIN(L303,0))</f>
        <v/>
      </c>
      <c r="Q303" s="321">
        <f>IF(COUNTIFS(D303,"*OUTSTANDING*"),"OUTSTANDING",MAX(0,N(D303)-N(I303)))</f>
        <v/>
      </c>
      <c r="R303" s="321">
        <f>IF(COUNTIFS(D303:E303,"*OUTSTANDING*"),"OUTSTANDING",IF(N(D303)=0,0,E303*Q303/D303))</f>
        <v/>
      </c>
      <c r="S303" s="180" t="n"/>
      <c r="T303" s="180" t="n"/>
      <c r="U303" s="180" t="n"/>
    </row>
    <row r="304">
      <c r="A304" s="180" t="n"/>
      <c r="B304" s="180" t="n"/>
      <c r="C304" s="181" t="n"/>
      <c r="D304" s="259" t="n"/>
      <c r="E304" s="259" t="n"/>
      <c r="F304" s="180" t="n"/>
      <c r="G304" s="180" t="n"/>
      <c r="H304" s="181" t="n"/>
      <c r="I304" s="259" t="n"/>
      <c r="J304" s="259" t="n"/>
      <c r="K304" s="180" t="n"/>
      <c r="L304" s="143">
        <f>IF(COUNTIFS(D304:E304,"*OUTSTANDING*"),"",IF(J304=0,0,J304-E304*IF(D304=0,0,I304/D304)))</f>
        <v/>
      </c>
      <c r="M304" s="322">
        <f>IF(N(I304)=0,"",IF(COUNT(C304,H304)&lt;2,"?",IF(H304-C304&gt;365,"Y","N")))</f>
        <v/>
      </c>
      <c r="N304" s="143">
        <f>IF(OR(N(I304)=0,COUNT(C304,H304)&lt;2,COUNT(L304)=0),"",IF(M304="Y",MAX(L304,0),0))</f>
        <v/>
      </c>
      <c r="O304" s="143">
        <f>IF(OR(N(I304)=0,COUNT(C304,H304)&lt;2,COUNT(L304)=0),"",IF(M304="N",MAX(L304,0),0))</f>
        <v/>
      </c>
      <c r="P304" s="143">
        <f>IF(OR(N(I304)=0,COUNT(L304)=0),"",MIN(L304,0))</f>
        <v/>
      </c>
      <c r="Q304" s="321">
        <f>IF(COUNTIFS(D304,"*OUTSTANDING*"),"OUTSTANDING",MAX(0,N(D304)-N(I304)))</f>
        <v/>
      </c>
      <c r="R304" s="321">
        <f>IF(COUNTIFS(D304:E304,"*OUTSTANDING*"),"OUTSTANDING",IF(N(D304)=0,0,E304*Q304/D304))</f>
        <v/>
      </c>
      <c r="S304" s="180" t="n"/>
      <c r="T304" s="180" t="n"/>
      <c r="U304" s="180" t="n"/>
    </row>
    <row r="305">
      <c r="A305" s="180" t="n"/>
      <c r="B305" s="180" t="n"/>
      <c r="C305" s="181" t="n"/>
      <c r="D305" s="259" t="n"/>
      <c r="E305" s="259" t="n"/>
      <c r="F305" s="180" t="n"/>
      <c r="G305" s="180" t="n"/>
      <c r="H305" s="181" t="n"/>
      <c r="I305" s="259" t="n"/>
      <c r="J305" s="259" t="n"/>
      <c r="K305" s="180" t="n"/>
      <c r="L305" s="143">
        <f>IF(COUNTIFS(D305:E305,"*OUTSTANDING*"),"",IF(J305=0,0,J305-E305*IF(D305=0,0,I305/D305)))</f>
        <v/>
      </c>
      <c r="M305" s="322">
        <f>IF(N(I305)=0,"",IF(COUNT(C305,H305)&lt;2,"?",IF(H305-C305&gt;365,"Y","N")))</f>
        <v/>
      </c>
      <c r="N305" s="143">
        <f>IF(OR(N(I305)=0,COUNT(C305,H305)&lt;2,COUNT(L305)=0),"",IF(M305="Y",MAX(L305,0),0))</f>
        <v/>
      </c>
      <c r="O305" s="143">
        <f>IF(OR(N(I305)=0,COUNT(C305,H305)&lt;2,COUNT(L305)=0),"",IF(M305="N",MAX(L305,0),0))</f>
        <v/>
      </c>
      <c r="P305" s="143">
        <f>IF(OR(N(I305)=0,COUNT(L305)=0),"",MIN(L305,0))</f>
        <v/>
      </c>
      <c r="Q305" s="321">
        <f>IF(COUNTIFS(D305,"*OUTSTANDING*"),"OUTSTANDING",MAX(0,N(D305)-N(I305)))</f>
        <v/>
      </c>
      <c r="R305" s="321">
        <f>IF(COUNTIFS(D305:E305,"*OUTSTANDING*"),"OUTSTANDING",IF(N(D305)=0,0,E305*Q305/D305))</f>
        <v/>
      </c>
      <c r="S305" s="180" t="n"/>
      <c r="T305" s="180" t="n"/>
      <c r="U305" s="180" t="n"/>
    </row>
    <row r="306">
      <c r="A306" s="180" t="n"/>
      <c r="B306" s="180" t="n"/>
      <c r="C306" s="181" t="n"/>
      <c r="D306" s="259" t="n"/>
      <c r="E306" s="259" t="n"/>
      <c r="F306" s="180" t="n"/>
      <c r="G306" s="180" t="n"/>
      <c r="H306" s="181" t="n"/>
      <c r="I306" s="259" t="n"/>
      <c r="J306" s="259" t="n"/>
      <c r="K306" s="180" t="n"/>
      <c r="L306" s="143">
        <f>IF(COUNTIFS(D306:E306,"*OUTSTANDING*"),"",IF(J306=0,0,J306-E306*IF(D306=0,0,I306/D306)))</f>
        <v/>
      </c>
      <c r="M306" s="322">
        <f>IF(N(I306)=0,"",IF(COUNT(C306,H306)&lt;2,"?",IF(H306-C306&gt;365,"Y","N")))</f>
        <v/>
      </c>
      <c r="N306" s="143">
        <f>IF(OR(N(I306)=0,COUNT(C306,H306)&lt;2,COUNT(L306)=0),"",IF(M306="Y",MAX(L306,0),0))</f>
        <v/>
      </c>
      <c r="O306" s="143">
        <f>IF(OR(N(I306)=0,COUNT(C306,H306)&lt;2,COUNT(L306)=0),"",IF(M306="N",MAX(L306,0),0))</f>
        <v/>
      </c>
      <c r="P306" s="143">
        <f>IF(OR(N(I306)=0,COUNT(L306)=0),"",MIN(L306,0))</f>
        <v/>
      </c>
      <c r="Q306" s="321">
        <f>IF(COUNTIFS(D306,"*OUTSTANDING*"),"OUTSTANDING",MAX(0,N(D306)-N(I306)))</f>
        <v/>
      </c>
      <c r="R306" s="321">
        <f>IF(COUNTIFS(D306:E306,"*OUTSTANDING*"),"OUTSTANDING",IF(N(D306)=0,0,E306*Q306/D306))</f>
        <v/>
      </c>
      <c r="S306" s="180" t="n"/>
      <c r="T306" s="180" t="n"/>
      <c r="U306" s="180" t="n"/>
    </row>
    <row r="307">
      <c r="A307" s="180" t="n"/>
      <c r="B307" s="180" t="n"/>
      <c r="C307" s="181" t="n"/>
      <c r="D307" s="259" t="n"/>
      <c r="E307" s="259" t="n"/>
      <c r="F307" s="180" t="n"/>
      <c r="G307" s="180" t="n"/>
      <c r="H307" s="181" t="n"/>
      <c r="I307" s="259" t="n"/>
      <c r="J307" s="259" t="n"/>
      <c r="K307" s="180" t="n"/>
      <c r="L307" s="143">
        <f>IF(COUNTIFS(D307:E307,"*OUTSTANDING*"),"",IF(J307=0,0,J307-E307*IF(D307=0,0,I307/D307)))</f>
        <v/>
      </c>
      <c r="M307" s="322">
        <f>IF(N(I307)=0,"",IF(COUNT(C307,H307)&lt;2,"?",IF(H307-C307&gt;365,"Y","N")))</f>
        <v/>
      </c>
      <c r="N307" s="143">
        <f>IF(OR(N(I307)=0,COUNT(C307,H307)&lt;2,COUNT(L307)=0),"",IF(M307="Y",MAX(L307,0),0))</f>
        <v/>
      </c>
      <c r="O307" s="143">
        <f>IF(OR(N(I307)=0,COUNT(C307,H307)&lt;2,COUNT(L307)=0),"",IF(M307="N",MAX(L307,0),0))</f>
        <v/>
      </c>
      <c r="P307" s="143">
        <f>IF(OR(N(I307)=0,COUNT(L307)=0),"",MIN(L307,0))</f>
        <v/>
      </c>
      <c r="Q307" s="321">
        <f>IF(COUNTIFS(D307,"*OUTSTANDING*"),"OUTSTANDING",MAX(0,N(D307)-N(I307)))</f>
        <v/>
      </c>
      <c r="R307" s="321">
        <f>IF(COUNTIFS(D307:E307,"*OUTSTANDING*"),"OUTSTANDING",IF(N(D307)=0,0,E307*Q307/D307))</f>
        <v/>
      </c>
      <c r="S307" s="180" t="n"/>
      <c r="T307" s="180" t="n"/>
      <c r="U307" s="180" t="n"/>
    </row>
    <row r="308">
      <c r="A308" s="180" t="n"/>
      <c r="B308" s="180" t="n"/>
      <c r="C308" s="181" t="n"/>
      <c r="D308" s="259" t="n"/>
      <c r="E308" s="259" t="n"/>
      <c r="F308" s="180" t="n"/>
      <c r="G308" s="180" t="n"/>
      <c r="H308" s="181" t="n"/>
      <c r="I308" s="259" t="n"/>
      <c r="J308" s="259" t="n"/>
      <c r="K308" s="180" t="n"/>
      <c r="L308" s="143">
        <f>IF(COUNTIFS(D308:E308,"*OUTSTANDING*"),"",IF(J308=0,0,J308-E308*IF(D308=0,0,I308/D308)))</f>
        <v/>
      </c>
      <c r="M308" s="322">
        <f>IF(N(I308)=0,"",IF(COUNT(C308,H308)&lt;2,"?",IF(H308-C308&gt;365,"Y","N")))</f>
        <v/>
      </c>
      <c r="N308" s="143">
        <f>IF(OR(N(I308)=0,COUNT(C308,H308)&lt;2,COUNT(L308)=0),"",IF(M308="Y",MAX(L308,0),0))</f>
        <v/>
      </c>
      <c r="O308" s="143">
        <f>IF(OR(N(I308)=0,COUNT(C308,H308)&lt;2,COUNT(L308)=0),"",IF(M308="N",MAX(L308,0),0))</f>
        <v/>
      </c>
      <c r="P308" s="143">
        <f>IF(OR(N(I308)=0,COUNT(L308)=0),"",MIN(L308,0))</f>
        <v/>
      </c>
      <c r="Q308" s="321">
        <f>IF(COUNTIFS(D308,"*OUTSTANDING*"),"OUTSTANDING",MAX(0,N(D308)-N(I308)))</f>
        <v/>
      </c>
      <c r="R308" s="321">
        <f>IF(COUNTIFS(D308:E308,"*OUTSTANDING*"),"OUTSTANDING",IF(N(D308)=0,0,E308*Q308/D308))</f>
        <v/>
      </c>
      <c r="S308" s="180" t="n"/>
      <c r="T308" s="180" t="n"/>
      <c r="U308" s="180" t="n"/>
    </row>
    <row r="309">
      <c r="A309" s="180" t="n"/>
      <c r="B309" s="180" t="n"/>
      <c r="C309" s="181" t="n"/>
      <c r="D309" s="259" t="n"/>
      <c r="E309" s="259" t="n"/>
      <c r="F309" s="180" t="n"/>
      <c r="G309" s="180" t="n"/>
      <c r="H309" s="181" t="n"/>
      <c r="I309" s="259" t="n"/>
      <c r="J309" s="259" t="n"/>
      <c r="K309" s="180" t="n"/>
      <c r="L309" s="143">
        <f>IF(COUNTIFS(D309:E309,"*OUTSTANDING*"),"",IF(J309=0,0,J309-E309*IF(D309=0,0,I309/D309)))</f>
        <v/>
      </c>
      <c r="M309" s="322">
        <f>IF(N(I309)=0,"",IF(COUNT(C309,H309)&lt;2,"?",IF(H309-C309&gt;365,"Y","N")))</f>
        <v/>
      </c>
      <c r="N309" s="143">
        <f>IF(OR(N(I309)=0,COUNT(C309,H309)&lt;2,COUNT(L309)=0),"",IF(M309="Y",MAX(L309,0),0))</f>
        <v/>
      </c>
      <c r="O309" s="143">
        <f>IF(OR(N(I309)=0,COUNT(C309,H309)&lt;2,COUNT(L309)=0),"",IF(M309="N",MAX(L309,0),0))</f>
        <v/>
      </c>
      <c r="P309" s="143">
        <f>IF(OR(N(I309)=0,COUNT(L309)=0),"",MIN(L309,0))</f>
        <v/>
      </c>
      <c r="Q309" s="321">
        <f>IF(COUNTIFS(D309,"*OUTSTANDING*"),"OUTSTANDING",MAX(0,N(D309)-N(I309)))</f>
        <v/>
      </c>
      <c r="R309" s="321">
        <f>IF(COUNTIFS(D309:E309,"*OUTSTANDING*"),"OUTSTANDING",IF(N(D309)=0,0,E309*Q309/D309))</f>
        <v/>
      </c>
      <c r="S309" s="180" t="n"/>
      <c r="T309" s="180" t="n"/>
      <c r="U309" s="180" t="n"/>
    </row>
    <row r="310">
      <c r="A310" s="180" t="n"/>
      <c r="B310" s="180" t="n"/>
      <c r="C310" s="181" t="n"/>
      <c r="D310" s="259" t="n"/>
      <c r="E310" s="259" t="n"/>
      <c r="F310" s="180" t="n"/>
      <c r="G310" s="180" t="n"/>
      <c r="H310" s="181" t="n"/>
      <c r="I310" s="259" t="n"/>
      <c r="J310" s="259" t="n"/>
      <c r="K310" s="180" t="n"/>
      <c r="L310" s="143">
        <f>IF(COUNTIFS(D310:E310,"*OUTSTANDING*"),"",IF(J310=0,0,J310-E310*IF(D310=0,0,I310/D310)))</f>
        <v/>
      </c>
      <c r="M310" s="322">
        <f>IF(N(I310)=0,"",IF(COUNT(C310,H310)&lt;2,"?",IF(H310-C310&gt;365,"Y","N")))</f>
        <v/>
      </c>
      <c r="N310" s="143">
        <f>IF(OR(N(I310)=0,COUNT(C310,H310)&lt;2,COUNT(L310)=0),"",IF(M310="Y",MAX(L310,0),0))</f>
        <v/>
      </c>
      <c r="O310" s="143">
        <f>IF(OR(N(I310)=0,COUNT(C310,H310)&lt;2,COUNT(L310)=0),"",IF(M310="N",MAX(L310,0),0))</f>
        <v/>
      </c>
      <c r="P310" s="143">
        <f>IF(OR(N(I310)=0,COUNT(L310)=0),"",MIN(L310,0))</f>
        <v/>
      </c>
      <c r="Q310" s="321">
        <f>IF(COUNTIFS(D310,"*OUTSTANDING*"),"OUTSTANDING",MAX(0,N(D310)-N(I310)))</f>
        <v/>
      </c>
      <c r="R310" s="321">
        <f>IF(COUNTIFS(D310:E310,"*OUTSTANDING*"),"OUTSTANDING",IF(N(D310)=0,0,E310*Q310/D310))</f>
        <v/>
      </c>
      <c r="S310" s="180" t="n"/>
      <c r="T310" s="180" t="n"/>
      <c r="U310" s="180" t="n"/>
    </row>
    <row r="311">
      <c r="A311" s="180" t="n"/>
      <c r="B311" s="180" t="n"/>
      <c r="C311" s="181" t="n"/>
      <c r="D311" s="259" t="n"/>
      <c r="E311" s="259" t="n"/>
      <c r="F311" s="180" t="n"/>
      <c r="G311" s="180" t="n"/>
      <c r="H311" s="181" t="n"/>
      <c r="I311" s="259" t="n"/>
      <c r="J311" s="259" t="n"/>
      <c r="K311" s="180" t="n"/>
      <c r="L311" s="143">
        <f>IF(COUNTIFS(D311:E311,"*OUTSTANDING*"),"",IF(J311=0,0,J311-E311*IF(D311=0,0,I311/D311)))</f>
        <v/>
      </c>
      <c r="M311" s="322">
        <f>IF(N(I311)=0,"",IF(COUNT(C311,H311)&lt;2,"?",IF(H311-C311&gt;365,"Y","N")))</f>
        <v/>
      </c>
      <c r="N311" s="143">
        <f>IF(OR(N(I311)=0,COUNT(C311,H311)&lt;2,COUNT(L311)=0),"",IF(M311="Y",MAX(L311,0),0))</f>
        <v/>
      </c>
      <c r="O311" s="143">
        <f>IF(OR(N(I311)=0,COUNT(C311,H311)&lt;2,COUNT(L311)=0),"",IF(M311="N",MAX(L311,0),0))</f>
        <v/>
      </c>
      <c r="P311" s="143">
        <f>IF(OR(N(I311)=0,COUNT(L311)=0),"",MIN(L311,0))</f>
        <v/>
      </c>
      <c r="Q311" s="321">
        <f>IF(COUNTIFS(D311,"*OUTSTANDING*"),"OUTSTANDING",MAX(0,N(D311)-N(I311)))</f>
        <v/>
      </c>
      <c r="R311" s="321">
        <f>IF(COUNTIFS(D311:E311,"*OUTSTANDING*"),"OUTSTANDING",IF(N(D311)=0,0,E311*Q311/D311))</f>
        <v/>
      </c>
      <c r="S311" s="180" t="n"/>
      <c r="T311" s="180" t="n"/>
      <c r="U311" s="180" t="n"/>
    </row>
    <row r="312">
      <c r="A312" s="180" t="n"/>
      <c r="B312" s="180" t="n"/>
      <c r="C312" s="181" t="n"/>
      <c r="D312" s="259" t="n"/>
      <c r="E312" s="259" t="n"/>
      <c r="F312" s="180" t="n"/>
      <c r="G312" s="180" t="n"/>
      <c r="H312" s="181" t="n"/>
      <c r="I312" s="259" t="n"/>
      <c r="J312" s="259" t="n"/>
      <c r="K312" s="180" t="n"/>
      <c r="L312" s="143">
        <f>IF(COUNTIFS(D312:E312,"*OUTSTANDING*"),"",IF(J312=0,0,J312-E312*IF(D312=0,0,I312/D312)))</f>
        <v/>
      </c>
      <c r="M312" s="322">
        <f>IF(N(I312)=0,"",IF(COUNT(C312,H312)&lt;2,"?",IF(H312-C312&gt;365,"Y","N")))</f>
        <v/>
      </c>
      <c r="N312" s="143">
        <f>IF(OR(N(I312)=0,COUNT(C312,H312)&lt;2,COUNT(L312)=0),"",IF(M312="Y",MAX(L312,0),0))</f>
        <v/>
      </c>
      <c r="O312" s="143">
        <f>IF(OR(N(I312)=0,COUNT(C312,H312)&lt;2,COUNT(L312)=0),"",IF(M312="N",MAX(L312,0),0))</f>
        <v/>
      </c>
      <c r="P312" s="143">
        <f>IF(OR(N(I312)=0,COUNT(L312)=0),"",MIN(L312,0))</f>
        <v/>
      </c>
      <c r="Q312" s="321">
        <f>IF(COUNTIFS(D312,"*OUTSTANDING*"),"OUTSTANDING",MAX(0,N(D312)-N(I312)))</f>
        <v/>
      </c>
      <c r="R312" s="321">
        <f>IF(COUNTIFS(D312:E312,"*OUTSTANDING*"),"OUTSTANDING",IF(N(D312)=0,0,E312*Q312/D312))</f>
        <v/>
      </c>
      <c r="S312" s="180" t="n"/>
      <c r="T312" s="180" t="n"/>
      <c r="U312" s="180" t="n"/>
    </row>
    <row r="313">
      <c r="A313" s="180" t="n"/>
      <c r="B313" s="180" t="n"/>
      <c r="C313" s="181" t="n"/>
      <c r="D313" s="259" t="n"/>
      <c r="E313" s="259" t="n"/>
      <c r="F313" s="180" t="n"/>
      <c r="G313" s="180" t="n"/>
      <c r="H313" s="181" t="n"/>
      <c r="I313" s="259" t="n"/>
      <c r="J313" s="259" t="n"/>
      <c r="K313" s="180" t="n"/>
      <c r="L313" s="143">
        <f>IF(COUNTIFS(D313:E313,"*OUTSTANDING*"),"",IF(J313=0,0,J313-E313*IF(D313=0,0,I313/D313)))</f>
        <v/>
      </c>
      <c r="M313" s="322">
        <f>IF(N(I313)=0,"",IF(COUNT(C313,H313)&lt;2,"?",IF(H313-C313&gt;365,"Y","N")))</f>
        <v/>
      </c>
      <c r="N313" s="143">
        <f>IF(OR(N(I313)=0,COUNT(C313,H313)&lt;2,COUNT(L313)=0),"",IF(M313="Y",MAX(L313,0),0))</f>
        <v/>
      </c>
      <c r="O313" s="143">
        <f>IF(OR(N(I313)=0,COUNT(C313,H313)&lt;2,COUNT(L313)=0),"",IF(M313="N",MAX(L313,0),0))</f>
        <v/>
      </c>
      <c r="P313" s="143">
        <f>IF(OR(N(I313)=0,COUNT(L313)=0),"",MIN(L313,0))</f>
        <v/>
      </c>
      <c r="Q313" s="321">
        <f>IF(COUNTIFS(D313,"*OUTSTANDING*"),"OUTSTANDING",MAX(0,N(D313)-N(I313)))</f>
        <v/>
      </c>
      <c r="R313" s="321">
        <f>IF(COUNTIFS(D313:E313,"*OUTSTANDING*"),"OUTSTANDING",IF(N(D313)=0,0,E313*Q313/D313))</f>
        <v/>
      </c>
      <c r="S313" s="180" t="n"/>
      <c r="T313" s="180" t="n"/>
      <c r="U313" s="180" t="n"/>
    </row>
    <row r="314">
      <c r="A314" s="180" t="n"/>
      <c r="B314" s="180" t="n"/>
      <c r="C314" s="181" t="n"/>
      <c r="D314" s="259" t="n"/>
      <c r="E314" s="259" t="n"/>
      <c r="F314" s="180" t="n"/>
      <c r="G314" s="180" t="n"/>
      <c r="H314" s="181" t="n"/>
      <c r="I314" s="259" t="n"/>
      <c r="J314" s="259" t="n"/>
      <c r="K314" s="180" t="n"/>
      <c r="L314" s="143">
        <f>IF(COUNTIFS(D314:E314,"*OUTSTANDING*"),"",IF(J314=0,0,J314-E314*IF(D314=0,0,I314/D314)))</f>
        <v/>
      </c>
      <c r="M314" s="322">
        <f>IF(N(I314)=0,"",IF(COUNT(C314,H314)&lt;2,"?",IF(H314-C314&gt;365,"Y","N")))</f>
        <v/>
      </c>
      <c r="N314" s="143">
        <f>IF(OR(N(I314)=0,COUNT(C314,H314)&lt;2,COUNT(L314)=0),"",IF(M314="Y",MAX(L314,0),0))</f>
        <v/>
      </c>
      <c r="O314" s="143">
        <f>IF(OR(N(I314)=0,COUNT(C314,H314)&lt;2,COUNT(L314)=0),"",IF(M314="N",MAX(L314,0),0))</f>
        <v/>
      </c>
      <c r="P314" s="143">
        <f>IF(OR(N(I314)=0,COUNT(L314)=0),"",MIN(L314,0))</f>
        <v/>
      </c>
      <c r="Q314" s="321">
        <f>IF(COUNTIFS(D314,"*OUTSTANDING*"),"OUTSTANDING",MAX(0,N(D314)-N(I314)))</f>
        <v/>
      </c>
      <c r="R314" s="321">
        <f>IF(COUNTIFS(D314:E314,"*OUTSTANDING*"),"OUTSTANDING",IF(N(D314)=0,0,E314*Q314/D314))</f>
        <v/>
      </c>
      <c r="S314" s="180" t="n"/>
      <c r="T314" s="180" t="n"/>
      <c r="U314" s="180" t="n"/>
    </row>
    <row r="315">
      <c r="A315" s="180" t="n"/>
      <c r="B315" s="180" t="n"/>
      <c r="C315" s="181" t="n"/>
      <c r="D315" s="259" t="n"/>
      <c r="E315" s="259" t="n"/>
      <c r="F315" s="180" t="n"/>
      <c r="G315" s="180" t="n"/>
      <c r="H315" s="181" t="n"/>
      <c r="I315" s="259" t="n"/>
      <c r="J315" s="259" t="n"/>
      <c r="K315" s="180" t="n"/>
      <c r="L315" s="143">
        <f>IF(COUNTIFS(D315:E315,"*OUTSTANDING*"),"",IF(J315=0,0,J315-E315*IF(D315=0,0,I315/D315)))</f>
        <v/>
      </c>
      <c r="M315" s="322">
        <f>IF(N(I315)=0,"",IF(COUNT(C315,H315)&lt;2,"?",IF(H315-C315&gt;365,"Y","N")))</f>
        <v/>
      </c>
      <c r="N315" s="143">
        <f>IF(OR(N(I315)=0,COUNT(C315,H315)&lt;2,COUNT(L315)=0),"",IF(M315="Y",MAX(L315,0),0))</f>
        <v/>
      </c>
      <c r="O315" s="143">
        <f>IF(OR(N(I315)=0,COUNT(C315,H315)&lt;2,COUNT(L315)=0),"",IF(M315="N",MAX(L315,0),0))</f>
        <v/>
      </c>
      <c r="P315" s="143">
        <f>IF(OR(N(I315)=0,COUNT(L315)=0),"",MIN(L315,0))</f>
        <v/>
      </c>
      <c r="Q315" s="321">
        <f>IF(COUNTIFS(D315,"*OUTSTANDING*"),"OUTSTANDING",MAX(0,N(D315)-N(I315)))</f>
        <v/>
      </c>
      <c r="R315" s="321">
        <f>IF(COUNTIFS(D315:E315,"*OUTSTANDING*"),"OUTSTANDING",IF(N(D315)=0,0,E315*Q315/D315))</f>
        <v/>
      </c>
      <c r="S315" s="180" t="n"/>
      <c r="T315" s="180" t="n"/>
      <c r="U315" s="180" t="n"/>
    </row>
    <row r="316">
      <c r="A316" s="180" t="n"/>
      <c r="B316" s="180" t="n"/>
      <c r="C316" s="181" t="n"/>
      <c r="D316" s="259" t="n"/>
      <c r="E316" s="259" t="n"/>
      <c r="F316" s="180" t="n"/>
      <c r="G316" s="180" t="n"/>
      <c r="H316" s="181" t="n"/>
      <c r="I316" s="259" t="n"/>
      <c r="J316" s="259" t="n"/>
      <c r="K316" s="180" t="n"/>
      <c r="L316" s="143">
        <f>IF(COUNTIFS(D316:E316,"*OUTSTANDING*"),"",IF(J316=0,0,J316-E316*IF(D316=0,0,I316/D316)))</f>
        <v/>
      </c>
      <c r="M316" s="322">
        <f>IF(N(I316)=0,"",IF(COUNT(C316,H316)&lt;2,"?",IF(H316-C316&gt;365,"Y","N")))</f>
        <v/>
      </c>
      <c r="N316" s="143">
        <f>IF(OR(N(I316)=0,COUNT(C316,H316)&lt;2,COUNT(L316)=0),"",IF(M316="Y",MAX(L316,0),0))</f>
        <v/>
      </c>
      <c r="O316" s="143">
        <f>IF(OR(N(I316)=0,COUNT(C316,H316)&lt;2,COUNT(L316)=0),"",IF(M316="N",MAX(L316,0),0))</f>
        <v/>
      </c>
      <c r="P316" s="143">
        <f>IF(OR(N(I316)=0,COUNT(L316)=0),"",MIN(L316,0))</f>
        <v/>
      </c>
      <c r="Q316" s="321">
        <f>IF(COUNTIFS(D316,"*OUTSTANDING*"),"OUTSTANDING",MAX(0,N(D316)-N(I316)))</f>
        <v/>
      </c>
      <c r="R316" s="321">
        <f>IF(COUNTIFS(D316:E316,"*OUTSTANDING*"),"OUTSTANDING",IF(N(D316)=0,0,E316*Q316/D316))</f>
        <v/>
      </c>
      <c r="S316" s="180" t="n"/>
      <c r="T316" s="180" t="n"/>
      <c r="U316" s="180" t="n"/>
    </row>
    <row r="317">
      <c r="A317" s="180" t="n"/>
      <c r="B317" s="180" t="n"/>
      <c r="C317" s="181" t="n"/>
      <c r="D317" s="259" t="n"/>
      <c r="E317" s="259" t="n"/>
      <c r="F317" s="180" t="n"/>
      <c r="G317" s="180" t="n"/>
      <c r="H317" s="181" t="n"/>
      <c r="I317" s="259" t="n"/>
      <c r="J317" s="259" t="n"/>
      <c r="K317" s="180" t="n"/>
      <c r="L317" s="143">
        <f>IF(COUNTIFS(D317:E317,"*OUTSTANDING*"),"",IF(J317=0,0,J317-E317*IF(D317=0,0,I317/D317)))</f>
        <v/>
      </c>
      <c r="M317" s="322">
        <f>IF(N(I317)=0,"",IF(COUNT(C317,H317)&lt;2,"?",IF(H317-C317&gt;365,"Y","N")))</f>
        <v/>
      </c>
      <c r="N317" s="143">
        <f>IF(OR(N(I317)=0,COUNT(C317,H317)&lt;2,COUNT(L317)=0),"",IF(M317="Y",MAX(L317,0),0))</f>
        <v/>
      </c>
      <c r="O317" s="143">
        <f>IF(OR(N(I317)=0,COUNT(C317,H317)&lt;2,COUNT(L317)=0),"",IF(M317="N",MAX(L317,0),0))</f>
        <v/>
      </c>
      <c r="P317" s="143">
        <f>IF(OR(N(I317)=0,COUNT(L317)=0),"",MIN(L317,0))</f>
        <v/>
      </c>
      <c r="Q317" s="321">
        <f>IF(COUNTIFS(D317,"*OUTSTANDING*"),"OUTSTANDING",MAX(0,N(D317)-N(I317)))</f>
        <v/>
      </c>
      <c r="R317" s="321">
        <f>IF(COUNTIFS(D317:E317,"*OUTSTANDING*"),"OUTSTANDING",IF(N(D317)=0,0,E317*Q317/D317))</f>
        <v/>
      </c>
      <c r="S317" s="180" t="n"/>
      <c r="T317" s="180" t="n"/>
      <c r="U317" s="180" t="n"/>
    </row>
    <row r="318">
      <c r="A318" s="180" t="n"/>
      <c r="B318" s="180" t="n"/>
      <c r="C318" s="181" t="n"/>
      <c r="D318" s="259" t="n"/>
      <c r="E318" s="259" t="n"/>
      <c r="F318" s="180" t="n"/>
      <c r="G318" s="180" t="n"/>
      <c r="H318" s="181" t="n"/>
      <c r="I318" s="259" t="n"/>
      <c r="J318" s="259" t="n"/>
      <c r="K318" s="180" t="n"/>
      <c r="L318" s="143">
        <f>IF(COUNTIFS(D318:E318,"*OUTSTANDING*"),"",IF(J318=0,0,J318-E318*IF(D318=0,0,I318/D318)))</f>
        <v/>
      </c>
      <c r="M318" s="322">
        <f>IF(N(I318)=0,"",IF(COUNT(C318,H318)&lt;2,"?",IF(H318-C318&gt;365,"Y","N")))</f>
        <v/>
      </c>
      <c r="N318" s="143">
        <f>IF(OR(N(I318)=0,COUNT(C318,H318)&lt;2,COUNT(L318)=0),"",IF(M318="Y",MAX(L318,0),0))</f>
        <v/>
      </c>
      <c r="O318" s="143">
        <f>IF(OR(N(I318)=0,COUNT(C318,H318)&lt;2,COUNT(L318)=0),"",IF(M318="N",MAX(L318,0),0))</f>
        <v/>
      </c>
      <c r="P318" s="143">
        <f>IF(OR(N(I318)=0,COUNT(L318)=0),"",MIN(L318,0))</f>
        <v/>
      </c>
      <c r="Q318" s="321">
        <f>IF(COUNTIFS(D318,"*OUTSTANDING*"),"OUTSTANDING",MAX(0,N(D318)-N(I318)))</f>
        <v/>
      </c>
      <c r="R318" s="321">
        <f>IF(COUNTIFS(D318:E318,"*OUTSTANDING*"),"OUTSTANDING",IF(N(D318)=0,0,E318*Q318/D318))</f>
        <v/>
      </c>
      <c r="S318" s="180" t="n"/>
      <c r="T318" s="180" t="n"/>
      <c r="U318" s="180" t="n"/>
    </row>
    <row r="319">
      <c r="A319" s="180" t="n"/>
      <c r="B319" s="180" t="n"/>
      <c r="C319" s="181" t="n"/>
      <c r="D319" s="259" t="n"/>
      <c r="E319" s="259" t="n"/>
      <c r="F319" s="180" t="n"/>
      <c r="G319" s="180" t="n"/>
      <c r="H319" s="181" t="n"/>
      <c r="I319" s="259" t="n"/>
      <c r="J319" s="259" t="n"/>
      <c r="K319" s="180" t="n"/>
      <c r="L319" s="143">
        <f>IF(COUNTIFS(D319:E319,"*OUTSTANDING*"),"",IF(J319=0,0,J319-E319*IF(D319=0,0,I319/D319)))</f>
        <v/>
      </c>
      <c r="M319" s="322">
        <f>IF(N(I319)=0,"",IF(COUNT(C319,H319)&lt;2,"?",IF(H319-C319&gt;365,"Y","N")))</f>
        <v/>
      </c>
      <c r="N319" s="143">
        <f>IF(OR(N(I319)=0,COUNT(C319,H319)&lt;2,COUNT(L319)=0),"",IF(M319="Y",MAX(L319,0),0))</f>
        <v/>
      </c>
      <c r="O319" s="143">
        <f>IF(OR(N(I319)=0,COUNT(C319,H319)&lt;2,COUNT(L319)=0),"",IF(M319="N",MAX(L319,0),0))</f>
        <v/>
      </c>
      <c r="P319" s="143">
        <f>IF(OR(N(I319)=0,COUNT(L319)=0),"",MIN(L319,0))</f>
        <v/>
      </c>
      <c r="Q319" s="321">
        <f>IF(COUNTIFS(D319,"*OUTSTANDING*"),"OUTSTANDING",MAX(0,N(D319)-N(I319)))</f>
        <v/>
      </c>
      <c r="R319" s="321">
        <f>IF(COUNTIFS(D319:E319,"*OUTSTANDING*"),"OUTSTANDING",IF(N(D319)=0,0,E319*Q319/D319))</f>
        <v/>
      </c>
      <c r="S319" s="180" t="n"/>
      <c r="T319" s="180" t="n"/>
      <c r="U319" s="180" t="n"/>
    </row>
    <row r="320">
      <c r="A320" s="180" t="n"/>
      <c r="B320" s="180" t="n"/>
      <c r="C320" s="181" t="n"/>
      <c r="D320" s="259" t="n"/>
      <c r="E320" s="259" t="n"/>
      <c r="F320" s="180" t="n"/>
      <c r="G320" s="180" t="n"/>
      <c r="H320" s="181" t="n"/>
      <c r="I320" s="259" t="n"/>
      <c r="J320" s="259" t="n"/>
      <c r="K320" s="180" t="n"/>
      <c r="L320" s="143">
        <f>IF(COUNTIFS(D320:E320,"*OUTSTANDING*"),"",IF(J320=0,0,J320-E320*IF(D320=0,0,I320/D320)))</f>
        <v/>
      </c>
      <c r="M320" s="322">
        <f>IF(N(I320)=0,"",IF(COUNT(C320,H320)&lt;2,"?",IF(H320-C320&gt;365,"Y","N")))</f>
        <v/>
      </c>
      <c r="N320" s="143">
        <f>IF(OR(N(I320)=0,COUNT(C320,H320)&lt;2,COUNT(L320)=0),"",IF(M320="Y",MAX(L320,0),0))</f>
        <v/>
      </c>
      <c r="O320" s="143">
        <f>IF(OR(N(I320)=0,COUNT(C320,H320)&lt;2,COUNT(L320)=0),"",IF(M320="N",MAX(L320,0),0))</f>
        <v/>
      </c>
      <c r="P320" s="143">
        <f>IF(OR(N(I320)=0,COUNT(L320)=0),"",MIN(L320,0))</f>
        <v/>
      </c>
      <c r="Q320" s="321">
        <f>IF(COUNTIFS(D320,"*OUTSTANDING*"),"OUTSTANDING",MAX(0,N(D320)-N(I320)))</f>
        <v/>
      </c>
      <c r="R320" s="321">
        <f>IF(COUNTIFS(D320:E320,"*OUTSTANDING*"),"OUTSTANDING",IF(N(D320)=0,0,E320*Q320/D320))</f>
        <v/>
      </c>
      <c r="S320" s="180" t="n"/>
      <c r="T320" s="180" t="n"/>
      <c r="U320" s="180" t="n"/>
    </row>
    <row r="321">
      <c r="A321" s="180" t="n"/>
      <c r="B321" s="180" t="n"/>
      <c r="C321" s="181" t="n"/>
      <c r="D321" s="259" t="n"/>
      <c r="E321" s="259" t="n"/>
      <c r="F321" s="180" t="n"/>
      <c r="G321" s="180" t="n"/>
      <c r="H321" s="181" t="n"/>
      <c r="I321" s="259" t="n"/>
      <c r="J321" s="259" t="n"/>
      <c r="K321" s="180" t="n"/>
      <c r="L321" s="143">
        <f>IF(COUNTIFS(D321:E321,"*OUTSTANDING*"),"",IF(J321=0,0,J321-E321*IF(D321=0,0,I321/D321)))</f>
        <v/>
      </c>
      <c r="M321" s="322">
        <f>IF(N(I321)=0,"",IF(COUNT(C321,H321)&lt;2,"?",IF(H321-C321&gt;365,"Y","N")))</f>
        <v/>
      </c>
      <c r="N321" s="143">
        <f>IF(OR(N(I321)=0,COUNT(C321,H321)&lt;2,COUNT(L321)=0),"",IF(M321="Y",MAX(L321,0),0))</f>
        <v/>
      </c>
      <c r="O321" s="143">
        <f>IF(OR(N(I321)=0,COUNT(C321,H321)&lt;2,COUNT(L321)=0),"",IF(M321="N",MAX(L321,0),0))</f>
        <v/>
      </c>
      <c r="P321" s="143">
        <f>IF(OR(N(I321)=0,COUNT(L321)=0),"",MIN(L321,0))</f>
        <v/>
      </c>
      <c r="Q321" s="321">
        <f>IF(COUNTIFS(D321,"*OUTSTANDING*"),"OUTSTANDING",MAX(0,N(D321)-N(I321)))</f>
        <v/>
      </c>
      <c r="R321" s="321">
        <f>IF(COUNTIFS(D321:E321,"*OUTSTANDING*"),"OUTSTANDING",IF(N(D321)=0,0,E321*Q321/D321))</f>
        <v/>
      </c>
      <c r="S321" s="180" t="n"/>
      <c r="T321" s="180" t="n"/>
      <c r="U321" s="180" t="n"/>
    </row>
    <row r="322">
      <c r="A322" s="180" t="n"/>
      <c r="B322" s="180" t="n"/>
      <c r="C322" s="181" t="n"/>
      <c r="D322" s="259" t="n"/>
      <c r="E322" s="259" t="n"/>
      <c r="F322" s="180" t="n"/>
      <c r="G322" s="180" t="n"/>
      <c r="H322" s="181" t="n"/>
      <c r="I322" s="259" t="n"/>
      <c r="J322" s="259" t="n"/>
      <c r="K322" s="180" t="n"/>
      <c r="L322" s="143">
        <f>IF(COUNTIFS(D322:E322,"*OUTSTANDING*"),"",IF(J322=0,0,J322-E322*IF(D322=0,0,I322/D322)))</f>
        <v/>
      </c>
      <c r="M322" s="322">
        <f>IF(N(I322)=0,"",IF(COUNT(C322,H322)&lt;2,"?",IF(H322-C322&gt;365,"Y","N")))</f>
        <v/>
      </c>
      <c r="N322" s="143">
        <f>IF(OR(N(I322)=0,COUNT(C322,H322)&lt;2,COUNT(L322)=0),"",IF(M322="Y",MAX(L322,0),0))</f>
        <v/>
      </c>
      <c r="O322" s="143">
        <f>IF(OR(N(I322)=0,COUNT(C322,H322)&lt;2,COUNT(L322)=0),"",IF(M322="N",MAX(L322,0),0))</f>
        <v/>
      </c>
      <c r="P322" s="143">
        <f>IF(OR(N(I322)=0,COUNT(L322)=0),"",MIN(L322,0))</f>
        <v/>
      </c>
      <c r="Q322" s="321">
        <f>IF(COUNTIFS(D322,"*OUTSTANDING*"),"OUTSTANDING",MAX(0,N(D322)-N(I322)))</f>
        <v/>
      </c>
      <c r="R322" s="321">
        <f>IF(COUNTIFS(D322:E322,"*OUTSTANDING*"),"OUTSTANDING",IF(N(D322)=0,0,E322*Q322/D322))</f>
        <v/>
      </c>
      <c r="S322" s="180" t="n"/>
      <c r="T322" s="180" t="n"/>
      <c r="U322" s="180" t="n"/>
    </row>
    <row r="323">
      <c r="A323" s="180" t="n"/>
      <c r="B323" s="180" t="n"/>
      <c r="C323" s="181" t="n"/>
      <c r="D323" s="259" t="n"/>
      <c r="E323" s="259" t="n"/>
      <c r="F323" s="180" t="n"/>
      <c r="G323" s="180" t="n"/>
      <c r="H323" s="181" t="n"/>
      <c r="I323" s="259" t="n"/>
      <c r="J323" s="259" t="n"/>
      <c r="K323" s="180" t="n"/>
      <c r="L323" s="143">
        <f>IF(COUNTIFS(D323:E323,"*OUTSTANDING*"),"",IF(J323=0,0,J323-E323*IF(D323=0,0,I323/D323)))</f>
        <v/>
      </c>
      <c r="M323" s="322">
        <f>IF(N(I323)=0,"",IF(COUNT(C323,H323)&lt;2,"?",IF(H323-C323&gt;365,"Y","N")))</f>
        <v/>
      </c>
      <c r="N323" s="143">
        <f>IF(OR(N(I323)=0,COUNT(C323,H323)&lt;2,COUNT(L323)=0),"",IF(M323="Y",MAX(L323,0),0))</f>
        <v/>
      </c>
      <c r="O323" s="143">
        <f>IF(OR(N(I323)=0,COUNT(C323,H323)&lt;2,COUNT(L323)=0),"",IF(M323="N",MAX(L323,0),0))</f>
        <v/>
      </c>
      <c r="P323" s="143">
        <f>IF(OR(N(I323)=0,COUNT(L323)=0),"",MIN(L323,0))</f>
        <v/>
      </c>
      <c r="Q323" s="321">
        <f>IF(COUNTIFS(D323,"*OUTSTANDING*"),"OUTSTANDING",MAX(0,N(D323)-N(I323)))</f>
        <v/>
      </c>
      <c r="R323" s="321">
        <f>IF(COUNTIFS(D323:E323,"*OUTSTANDING*"),"OUTSTANDING",IF(N(D323)=0,0,E323*Q323/D323))</f>
        <v/>
      </c>
      <c r="S323" s="180" t="n"/>
      <c r="T323" s="180" t="n"/>
      <c r="U323" s="180" t="n"/>
    </row>
    <row r="324">
      <c r="A324" s="180" t="n"/>
      <c r="B324" s="180" t="n"/>
      <c r="C324" s="181" t="n"/>
      <c r="D324" s="259" t="n"/>
      <c r="E324" s="259" t="n"/>
      <c r="F324" s="180" t="n"/>
      <c r="G324" s="180" t="n"/>
      <c r="H324" s="181" t="n"/>
      <c r="I324" s="259" t="n"/>
      <c r="J324" s="259" t="n"/>
      <c r="K324" s="180" t="n"/>
      <c r="L324" s="143">
        <f>IF(COUNTIFS(D324:E324,"*OUTSTANDING*"),"",IF(J324=0,0,J324-E324*IF(D324=0,0,I324/D324)))</f>
        <v/>
      </c>
      <c r="M324" s="322">
        <f>IF(N(I324)=0,"",IF(COUNT(C324,H324)&lt;2,"?",IF(H324-C324&gt;365,"Y","N")))</f>
        <v/>
      </c>
      <c r="N324" s="143">
        <f>IF(OR(N(I324)=0,COUNT(C324,H324)&lt;2,COUNT(L324)=0),"",IF(M324="Y",MAX(L324,0),0))</f>
        <v/>
      </c>
      <c r="O324" s="143">
        <f>IF(OR(N(I324)=0,COUNT(C324,H324)&lt;2,COUNT(L324)=0),"",IF(M324="N",MAX(L324,0),0))</f>
        <v/>
      </c>
      <c r="P324" s="143">
        <f>IF(OR(N(I324)=0,COUNT(L324)=0),"",MIN(L324,0))</f>
        <v/>
      </c>
      <c r="Q324" s="321">
        <f>IF(COUNTIFS(D324,"*OUTSTANDING*"),"OUTSTANDING",MAX(0,N(D324)-N(I324)))</f>
        <v/>
      </c>
      <c r="R324" s="321">
        <f>IF(COUNTIFS(D324:E324,"*OUTSTANDING*"),"OUTSTANDING",IF(N(D324)=0,0,E324*Q324/D324))</f>
        <v/>
      </c>
      <c r="S324" s="180" t="n"/>
      <c r="T324" s="180" t="n"/>
      <c r="U324" s="180" t="n"/>
    </row>
    <row r="325">
      <c r="A325" s="180" t="n"/>
      <c r="B325" s="180" t="n"/>
      <c r="C325" s="181" t="n"/>
      <c r="D325" s="259" t="n"/>
      <c r="E325" s="259" t="n"/>
      <c r="F325" s="180" t="n"/>
      <c r="G325" s="180" t="n"/>
      <c r="H325" s="181" t="n"/>
      <c r="I325" s="259" t="n"/>
      <c r="J325" s="259" t="n"/>
      <c r="K325" s="180" t="n"/>
      <c r="L325" s="143">
        <f>IF(COUNTIFS(D325:E325,"*OUTSTANDING*"),"",IF(J325=0,0,J325-E325*IF(D325=0,0,I325/D325)))</f>
        <v/>
      </c>
      <c r="M325" s="322">
        <f>IF(N(I325)=0,"",IF(COUNT(C325,H325)&lt;2,"?",IF(H325-C325&gt;365,"Y","N")))</f>
        <v/>
      </c>
      <c r="N325" s="143">
        <f>IF(OR(N(I325)=0,COUNT(C325,H325)&lt;2,COUNT(L325)=0),"",IF(M325="Y",MAX(L325,0),0))</f>
        <v/>
      </c>
      <c r="O325" s="143">
        <f>IF(OR(N(I325)=0,COUNT(C325,H325)&lt;2,COUNT(L325)=0),"",IF(M325="N",MAX(L325,0),0))</f>
        <v/>
      </c>
      <c r="P325" s="143">
        <f>IF(OR(N(I325)=0,COUNT(L325)=0),"",MIN(L325,0))</f>
        <v/>
      </c>
      <c r="Q325" s="321">
        <f>IF(COUNTIFS(D325,"*OUTSTANDING*"),"OUTSTANDING",MAX(0,N(D325)-N(I325)))</f>
        <v/>
      </c>
      <c r="R325" s="321">
        <f>IF(COUNTIFS(D325:E325,"*OUTSTANDING*"),"OUTSTANDING",IF(N(D325)=0,0,E325*Q325/D325))</f>
        <v/>
      </c>
      <c r="S325" s="180" t="n"/>
      <c r="T325" s="180" t="n"/>
      <c r="U325" s="180" t="n"/>
    </row>
    <row r="326">
      <c r="A326" s="180" t="n"/>
      <c r="B326" s="180" t="n"/>
      <c r="C326" s="181" t="n"/>
      <c r="D326" s="259" t="n"/>
      <c r="E326" s="259" t="n"/>
      <c r="F326" s="180" t="n"/>
      <c r="G326" s="180" t="n"/>
      <c r="H326" s="181" t="n"/>
      <c r="I326" s="259" t="n"/>
      <c r="J326" s="259" t="n"/>
      <c r="K326" s="180" t="n"/>
      <c r="L326" s="143">
        <f>IF(COUNTIFS(D326:E326,"*OUTSTANDING*"),"",IF(J326=0,0,J326-E326*IF(D326=0,0,I326/D326)))</f>
        <v/>
      </c>
      <c r="M326" s="322">
        <f>IF(N(I326)=0,"",IF(COUNT(C326,H326)&lt;2,"?",IF(H326-C326&gt;365,"Y","N")))</f>
        <v/>
      </c>
      <c r="N326" s="143">
        <f>IF(OR(N(I326)=0,COUNT(C326,H326)&lt;2,COUNT(L326)=0),"",IF(M326="Y",MAX(L326,0),0))</f>
        <v/>
      </c>
      <c r="O326" s="143">
        <f>IF(OR(N(I326)=0,COUNT(C326,H326)&lt;2,COUNT(L326)=0),"",IF(M326="N",MAX(L326,0),0))</f>
        <v/>
      </c>
      <c r="P326" s="143">
        <f>IF(OR(N(I326)=0,COUNT(L326)=0),"",MIN(L326,0))</f>
        <v/>
      </c>
      <c r="Q326" s="321">
        <f>IF(COUNTIFS(D326,"*OUTSTANDING*"),"OUTSTANDING",MAX(0,N(D326)-N(I326)))</f>
        <v/>
      </c>
      <c r="R326" s="321">
        <f>IF(COUNTIFS(D326:E326,"*OUTSTANDING*"),"OUTSTANDING",IF(N(D326)=0,0,E326*Q326/D326))</f>
        <v/>
      </c>
      <c r="S326" s="180" t="n"/>
      <c r="T326" s="180" t="n"/>
      <c r="U326" s="180" t="n"/>
    </row>
    <row r="327">
      <c r="A327" s="180" t="n"/>
      <c r="B327" s="180" t="n"/>
      <c r="C327" s="181" t="n"/>
      <c r="D327" s="259" t="n"/>
      <c r="E327" s="259" t="n"/>
      <c r="F327" s="180" t="n"/>
      <c r="G327" s="180" t="n"/>
      <c r="H327" s="181" t="n"/>
      <c r="I327" s="259" t="n"/>
      <c r="J327" s="259" t="n"/>
      <c r="K327" s="180" t="n"/>
      <c r="L327" s="143">
        <f>IF(COUNTIFS(D327:E327,"*OUTSTANDING*"),"",IF(J327=0,0,J327-E327*IF(D327=0,0,I327/D327)))</f>
        <v/>
      </c>
      <c r="M327" s="322">
        <f>IF(N(I327)=0,"",IF(COUNT(C327,H327)&lt;2,"?",IF(H327-C327&gt;365,"Y","N")))</f>
        <v/>
      </c>
      <c r="N327" s="143">
        <f>IF(OR(N(I327)=0,COUNT(C327,H327)&lt;2,COUNT(L327)=0),"",IF(M327="Y",MAX(L327,0),0))</f>
        <v/>
      </c>
      <c r="O327" s="143">
        <f>IF(OR(N(I327)=0,COUNT(C327,H327)&lt;2,COUNT(L327)=0),"",IF(M327="N",MAX(L327,0),0))</f>
        <v/>
      </c>
      <c r="P327" s="143">
        <f>IF(OR(N(I327)=0,COUNT(L327)=0),"",MIN(L327,0))</f>
        <v/>
      </c>
      <c r="Q327" s="321">
        <f>IF(COUNTIFS(D327,"*OUTSTANDING*"),"OUTSTANDING",MAX(0,N(D327)-N(I327)))</f>
        <v/>
      </c>
      <c r="R327" s="321">
        <f>IF(COUNTIFS(D327:E327,"*OUTSTANDING*"),"OUTSTANDING",IF(N(D327)=0,0,E327*Q327/D327))</f>
        <v/>
      </c>
      <c r="S327" s="180" t="n"/>
      <c r="T327" s="180" t="n"/>
      <c r="U327" s="180" t="n"/>
    </row>
    <row r="328">
      <c r="A328" s="180" t="n"/>
      <c r="B328" s="180" t="n"/>
      <c r="C328" s="181" t="n"/>
      <c r="D328" s="259" t="n"/>
      <c r="E328" s="259" t="n"/>
      <c r="F328" s="180" t="n"/>
      <c r="G328" s="180" t="n"/>
      <c r="H328" s="181" t="n"/>
      <c r="I328" s="259" t="n"/>
      <c r="J328" s="259" t="n"/>
      <c r="K328" s="180" t="n"/>
      <c r="L328" s="143">
        <f>IF(COUNTIFS(D328:E328,"*OUTSTANDING*"),"",IF(J328=0,0,J328-E328*IF(D328=0,0,I328/D328)))</f>
        <v/>
      </c>
      <c r="M328" s="322">
        <f>IF(N(I328)=0,"",IF(COUNT(C328,H328)&lt;2,"?",IF(H328-C328&gt;365,"Y","N")))</f>
        <v/>
      </c>
      <c r="N328" s="143">
        <f>IF(OR(N(I328)=0,COUNT(C328,H328)&lt;2,COUNT(L328)=0),"",IF(M328="Y",MAX(L328,0),0))</f>
        <v/>
      </c>
      <c r="O328" s="143">
        <f>IF(OR(N(I328)=0,COUNT(C328,H328)&lt;2,COUNT(L328)=0),"",IF(M328="N",MAX(L328,0),0))</f>
        <v/>
      </c>
      <c r="P328" s="143">
        <f>IF(OR(N(I328)=0,COUNT(L328)=0),"",MIN(L328,0))</f>
        <v/>
      </c>
      <c r="Q328" s="321">
        <f>IF(COUNTIFS(D328,"*OUTSTANDING*"),"OUTSTANDING",MAX(0,N(D328)-N(I328)))</f>
        <v/>
      </c>
      <c r="R328" s="321">
        <f>IF(COUNTIFS(D328:E328,"*OUTSTANDING*"),"OUTSTANDING",IF(N(D328)=0,0,E328*Q328/D328))</f>
        <v/>
      </c>
      <c r="S328" s="180" t="n"/>
      <c r="T328" s="180" t="n"/>
      <c r="U328" s="180" t="n"/>
    </row>
    <row r="329">
      <c r="A329" s="180" t="n"/>
      <c r="B329" s="180" t="n"/>
      <c r="C329" s="181" t="n"/>
      <c r="D329" s="259" t="n"/>
      <c r="E329" s="259" t="n"/>
      <c r="F329" s="180" t="n"/>
      <c r="G329" s="180" t="n"/>
      <c r="H329" s="181" t="n"/>
      <c r="I329" s="259" t="n"/>
      <c r="J329" s="259" t="n"/>
      <c r="K329" s="180" t="n"/>
      <c r="L329" s="143">
        <f>IF(COUNTIFS(D329:E329,"*OUTSTANDING*"),"",IF(J329=0,0,J329-E329*IF(D329=0,0,I329/D329)))</f>
        <v/>
      </c>
      <c r="M329" s="322">
        <f>IF(N(I329)=0,"",IF(COUNT(C329,H329)&lt;2,"?",IF(H329-C329&gt;365,"Y","N")))</f>
        <v/>
      </c>
      <c r="N329" s="143">
        <f>IF(OR(N(I329)=0,COUNT(C329,H329)&lt;2,COUNT(L329)=0),"",IF(M329="Y",MAX(L329,0),0))</f>
        <v/>
      </c>
      <c r="O329" s="143">
        <f>IF(OR(N(I329)=0,COUNT(C329,H329)&lt;2,COUNT(L329)=0),"",IF(M329="N",MAX(L329,0),0))</f>
        <v/>
      </c>
      <c r="P329" s="143">
        <f>IF(OR(N(I329)=0,COUNT(L329)=0),"",MIN(L329,0))</f>
        <v/>
      </c>
      <c r="Q329" s="321">
        <f>IF(COUNTIFS(D329,"*OUTSTANDING*"),"OUTSTANDING",MAX(0,N(D329)-N(I329)))</f>
        <v/>
      </c>
      <c r="R329" s="321">
        <f>IF(COUNTIFS(D329:E329,"*OUTSTANDING*"),"OUTSTANDING",IF(N(D329)=0,0,E329*Q329/D329))</f>
        <v/>
      </c>
      <c r="S329" s="180" t="n"/>
      <c r="T329" s="180" t="n"/>
      <c r="U329" s="180" t="n"/>
    </row>
    <row r="330">
      <c r="A330" s="180" t="n"/>
      <c r="B330" s="180" t="n"/>
      <c r="C330" s="181" t="n"/>
      <c r="D330" s="259" t="n"/>
      <c r="E330" s="259" t="n"/>
      <c r="F330" s="180" t="n"/>
      <c r="G330" s="180" t="n"/>
      <c r="H330" s="181" t="n"/>
      <c r="I330" s="259" t="n"/>
      <c r="J330" s="259" t="n"/>
      <c r="K330" s="180" t="n"/>
      <c r="L330" s="143">
        <f>IF(COUNTIFS(D330:E330,"*OUTSTANDING*"),"",IF(J330=0,0,J330-E330*IF(D330=0,0,I330/D330)))</f>
        <v/>
      </c>
      <c r="M330" s="322">
        <f>IF(N(I330)=0,"",IF(COUNT(C330,H330)&lt;2,"?",IF(H330-C330&gt;365,"Y","N")))</f>
        <v/>
      </c>
      <c r="N330" s="143">
        <f>IF(OR(N(I330)=0,COUNT(C330,H330)&lt;2,COUNT(L330)=0),"",IF(M330="Y",MAX(L330,0),0))</f>
        <v/>
      </c>
      <c r="O330" s="143">
        <f>IF(OR(N(I330)=0,COUNT(C330,H330)&lt;2,COUNT(L330)=0),"",IF(M330="N",MAX(L330,0),0))</f>
        <v/>
      </c>
      <c r="P330" s="143">
        <f>IF(OR(N(I330)=0,COUNT(L330)=0),"",MIN(L330,0))</f>
        <v/>
      </c>
      <c r="Q330" s="321">
        <f>IF(COUNTIFS(D330,"*OUTSTANDING*"),"OUTSTANDING",MAX(0,N(D330)-N(I330)))</f>
        <v/>
      </c>
      <c r="R330" s="321">
        <f>IF(COUNTIFS(D330:E330,"*OUTSTANDING*"),"OUTSTANDING",IF(N(D330)=0,0,E330*Q330/D330))</f>
        <v/>
      </c>
      <c r="S330" s="180" t="n"/>
      <c r="T330" s="180" t="n"/>
      <c r="U330" s="180" t="n"/>
    </row>
    <row r="331">
      <c r="A331" s="180" t="n"/>
      <c r="B331" s="180" t="n"/>
      <c r="C331" s="181" t="n"/>
      <c r="D331" s="259" t="n"/>
      <c r="E331" s="259" t="n"/>
      <c r="F331" s="180" t="n"/>
      <c r="G331" s="180" t="n"/>
      <c r="H331" s="181" t="n"/>
      <c r="I331" s="259" t="n"/>
      <c r="J331" s="259" t="n"/>
      <c r="K331" s="180" t="n"/>
      <c r="L331" s="143">
        <f>IF(COUNTIFS(D331:E331,"*OUTSTANDING*"),"",IF(J331=0,0,J331-E331*IF(D331=0,0,I331/D331)))</f>
        <v/>
      </c>
      <c r="M331" s="322">
        <f>IF(N(I331)=0,"",IF(COUNT(C331,H331)&lt;2,"?",IF(H331-C331&gt;365,"Y","N")))</f>
        <v/>
      </c>
      <c r="N331" s="143">
        <f>IF(OR(N(I331)=0,COUNT(C331,H331)&lt;2,COUNT(L331)=0),"",IF(M331="Y",MAX(L331,0),0))</f>
        <v/>
      </c>
      <c r="O331" s="143">
        <f>IF(OR(N(I331)=0,COUNT(C331,H331)&lt;2,COUNT(L331)=0),"",IF(M331="N",MAX(L331,0),0))</f>
        <v/>
      </c>
      <c r="P331" s="143">
        <f>IF(OR(N(I331)=0,COUNT(L331)=0),"",MIN(L331,0))</f>
        <v/>
      </c>
      <c r="Q331" s="321">
        <f>IF(COUNTIFS(D331,"*OUTSTANDING*"),"OUTSTANDING",MAX(0,N(D331)-N(I331)))</f>
        <v/>
      </c>
      <c r="R331" s="321">
        <f>IF(COUNTIFS(D331:E331,"*OUTSTANDING*"),"OUTSTANDING",IF(N(D331)=0,0,E331*Q331/D331))</f>
        <v/>
      </c>
      <c r="S331" s="180" t="n"/>
      <c r="T331" s="180" t="n"/>
      <c r="U331" s="180" t="n"/>
    </row>
    <row r="332">
      <c r="A332" s="180" t="n"/>
      <c r="B332" s="180" t="n"/>
      <c r="C332" s="181" t="n"/>
      <c r="D332" s="259" t="n"/>
      <c r="E332" s="259" t="n"/>
      <c r="F332" s="180" t="n"/>
      <c r="G332" s="180" t="n"/>
      <c r="H332" s="181" t="n"/>
      <c r="I332" s="259" t="n"/>
      <c r="J332" s="259" t="n"/>
      <c r="K332" s="180" t="n"/>
      <c r="L332" s="143">
        <f>IF(COUNTIFS(D332:E332,"*OUTSTANDING*"),"",IF(J332=0,0,J332-E332*IF(D332=0,0,I332/D332)))</f>
        <v/>
      </c>
      <c r="M332" s="322">
        <f>IF(N(I332)=0,"",IF(COUNT(C332,H332)&lt;2,"?",IF(H332-C332&gt;365,"Y","N")))</f>
        <v/>
      </c>
      <c r="N332" s="143">
        <f>IF(OR(N(I332)=0,COUNT(C332,H332)&lt;2,COUNT(L332)=0),"",IF(M332="Y",MAX(L332,0),0))</f>
        <v/>
      </c>
      <c r="O332" s="143">
        <f>IF(OR(N(I332)=0,COUNT(C332,H332)&lt;2,COUNT(L332)=0),"",IF(M332="N",MAX(L332,0),0))</f>
        <v/>
      </c>
      <c r="P332" s="143">
        <f>IF(OR(N(I332)=0,COUNT(L332)=0),"",MIN(L332,0))</f>
        <v/>
      </c>
      <c r="Q332" s="321">
        <f>IF(COUNTIFS(D332,"*OUTSTANDING*"),"OUTSTANDING",MAX(0,N(D332)-N(I332)))</f>
        <v/>
      </c>
      <c r="R332" s="321">
        <f>IF(COUNTIFS(D332:E332,"*OUTSTANDING*"),"OUTSTANDING",IF(N(D332)=0,0,E332*Q332/D332))</f>
        <v/>
      </c>
      <c r="S332" s="180" t="n"/>
      <c r="T332" s="180" t="n"/>
      <c r="U332" s="180" t="n"/>
    </row>
    <row r="333">
      <c r="A333" s="180" t="n"/>
      <c r="B333" s="180" t="n"/>
      <c r="C333" s="181" t="n"/>
      <c r="D333" s="259" t="n"/>
      <c r="E333" s="259" t="n"/>
      <c r="F333" s="180" t="n"/>
      <c r="G333" s="180" t="n"/>
      <c r="H333" s="181" t="n"/>
      <c r="I333" s="259" t="n"/>
      <c r="J333" s="259" t="n"/>
      <c r="K333" s="180" t="n"/>
      <c r="L333" s="143">
        <f>IF(COUNTIFS(D333:E333,"*OUTSTANDING*"),"",IF(J333=0,0,J333-E333*IF(D333=0,0,I333/D333)))</f>
        <v/>
      </c>
      <c r="M333" s="322">
        <f>IF(N(I333)=0,"",IF(COUNT(C333,H333)&lt;2,"?",IF(H333-C333&gt;365,"Y","N")))</f>
        <v/>
      </c>
      <c r="N333" s="143">
        <f>IF(OR(N(I333)=0,COUNT(C333,H333)&lt;2,COUNT(L333)=0),"",IF(M333="Y",MAX(L333,0),0))</f>
        <v/>
      </c>
      <c r="O333" s="143">
        <f>IF(OR(N(I333)=0,COUNT(C333,H333)&lt;2,COUNT(L333)=0),"",IF(M333="N",MAX(L333,0),0))</f>
        <v/>
      </c>
      <c r="P333" s="143">
        <f>IF(OR(N(I333)=0,COUNT(L333)=0),"",MIN(L333,0))</f>
        <v/>
      </c>
      <c r="Q333" s="321">
        <f>IF(COUNTIFS(D333,"*OUTSTANDING*"),"OUTSTANDING",MAX(0,N(D333)-N(I333)))</f>
        <v/>
      </c>
      <c r="R333" s="321">
        <f>IF(COUNTIFS(D333:E333,"*OUTSTANDING*"),"OUTSTANDING",IF(N(D333)=0,0,E333*Q333/D333))</f>
        <v/>
      </c>
      <c r="S333" s="180" t="n"/>
      <c r="T333" s="180" t="n"/>
      <c r="U333" s="180" t="n"/>
    </row>
    <row r="334">
      <c r="A334" s="180" t="n"/>
      <c r="B334" s="180" t="n"/>
      <c r="C334" s="181" t="n"/>
      <c r="D334" s="259" t="n"/>
      <c r="E334" s="259" t="n"/>
      <c r="F334" s="180" t="n"/>
      <c r="G334" s="180" t="n"/>
      <c r="H334" s="181" t="n"/>
      <c r="I334" s="259" t="n"/>
      <c r="J334" s="259" t="n"/>
      <c r="K334" s="180" t="n"/>
      <c r="L334" s="143">
        <f>IF(COUNTIFS(D334:E334,"*OUTSTANDING*"),"",IF(J334=0,0,J334-E334*IF(D334=0,0,I334/D334)))</f>
        <v/>
      </c>
      <c r="M334" s="322">
        <f>IF(N(I334)=0,"",IF(COUNT(C334,H334)&lt;2,"?",IF(H334-C334&gt;365,"Y","N")))</f>
        <v/>
      </c>
      <c r="N334" s="143">
        <f>IF(OR(N(I334)=0,COUNT(C334,H334)&lt;2,COUNT(L334)=0),"",IF(M334="Y",MAX(L334,0),0))</f>
        <v/>
      </c>
      <c r="O334" s="143">
        <f>IF(OR(N(I334)=0,COUNT(C334,H334)&lt;2,COUNT(L334)=0),"",IF(M334="N",MAX(L334,0),0))</f>
        <v/>
      </c>
      <c r="P334" s="143">
        <f>IF(OR(N(I334)=0,COUNT(L334)=0),"",MIN(L334,0))</f>
        <v/>
      </c>
      <c r="Q334" s="321">
        <f>IF(COUNTIFS(D334,"*OUTSTANDING*"),"OUTSTANDING",MAX(0,N(D334)-N(I334)))</f>
        <v/>
      </c>
      <c r="R334" s="321">
        <f>IF(COUNTIFS(D334:E334,"*OUTSTANDING*"),"OUTSTANDING",IF(N(D334)=0,0,E334*Q334/D334))</f>
        <v/>
      </c>
      <c r="S334" s="180" t="n"/>
      <c r="T334" s="180" t="n"/>
      <c r="U334" s="180" t="n"/>
    </row>
    <row r="335">
      <c r="A335" s="180" t="n"/>
      <c r="B335" s="180" t="n"/>
      <c r="C335" s="181" t="n"/>
      <c r="D335" s="259" t="n"/>
      <c r="E335" s="259" t="n"/>
      <c r="F335" s="180" t="n"/>
      <c r="G335" s="180" t="n"/>
      <c r="H335" s="181" t="n"/>
      <c r="I335" s="259" t="n"/>
      <c r="J335" s="259" t="n"/>
      <c r="K335" s="180" t="n"/>
      <c r="L335" s="143">
        <f>IF(COUNTIFS(D335:E335,"*OUTSTANDING*"),"",IF(J335=0,0,J335-E335*IF(D335=0,0,I335/D335)))</f>
        <v/>
      </c>
      <c r="M335" s="322">
        <f>IF(N(I335)=0,"",IF(COUNT(C335,H335)&lt;2,"?",IF(H335-C335&gt;365,"Y","N")))</f>
        <v/>
      </c>
      <c r="N335" s="143">
        <f>IF(OR(N(I335)=0,COUNT(C335,H335)&lt;2,COUNT(L335)=0),"",IF(M335="Y",MAX(L335,0),0))</f>
        <v/>
      </c>
      <c r="O335" s="143">
        <f>IF(OR(N(I335)=0,COUNT(C335,H335)&lt;2,COUNT(L335)=0),"",IF(M335="N",MAX(L335,0),0))</f>
        <v/>
      </c>
      <c r="P335" s="143">
        <f>IF(OR(N(I335)=0,COUNT(L335)=0),"",MIN(L335,0))</f>
        <v/>
      </c>
      <c r="Q335" s="321">
        <f>IF(COUNTIFS(D335,"*OUTSTANDING*"),"OUTSTANDING",MAX(0,N(D335)-N(I335)))</f>
        <v/>
      </c>
      <c r="R335" s="321">
        <f>IF(COUNTIFS(D335:E335,"*OUTSTANDING*"),"OUTSTANDING",IF(N(D335)=0,0,E335*Q335/D335))</f>
        <v/>
      </c>
      <c r="S335" s="180" t="n"/>
      <c r="T335" s="180" t="n"/>
      <c r="U335" s="180" t="n"/>
    </row>
    <row r="336">
      <c r="A336" s="180" t="n"/>
      <c r="B336" s="180" t="n"/>
      <c r="C336" s="181" t="n"/>
      <c r="D336" s="259" t="n"/>
      <c r="E336" s="259" t="n"/>
      <c r="F336" s="180" t="n"/>
      <c r="G336" s="180" t="n"/>
      <c r="H336" s="181" t="n"/>
      <c r="I336" s="259" t="n"/>
      <c r="J336" s="259" t="n"/>
      <c r="K336" s="180" t="n"/>
      <c r="L336" s="143">
        <f>IF(COUNTIFS(D336:E336,"*OUTSTANDING*"),"",IF(J336=0,0,J336-E336*IF(D336=0,0,I336/D336)))</f>
        <v/>
      </c>
      <c r="M336" s="322">
        <f>IF(N(I336)=0,"",IF(COUNT(C336,H336)&lt;2,"?",IF(H336-C336&gt;365,"Y","N")))</f>
        <v/>
      </c>
      <c r="N336" s="143">
        <f>IF(OR(N(I336)=0,COUNT(C336,H336)&lt;2,COUNT(L336)=0),"",IF(M336="Y",MAX(L336,0),0))</f>
        <v/>
      </c>
      <c r="O336" s="143">
        <f>IF(OR(N(I336)=0,COUNT(C336,H336)&lt;2,COUNT(L336)=0),"",IF(M336="N",MAX(L336,0),0))</f>
        <v/>
      </c>
      <c r="P336" s="143">
        <f>IF(OR(N(I336)=0,COUNT(L336)=0),"",MIN(L336,0))</f>
        <v/>
      </c>
      <c r="Q336" s="321">
        <f>IF(COUNTIFS(D336,"*OUTSTANDING*"),"OUTSTANDING",MAX(0,N(D336)-N(I336)))</f>
        <v/>
      </c>
      <c r="R336" s="321">
        <f>IF(COUNTIFS(D336:E336,"*OUTSTANDING*"),"OUTSTANDING",IF(N(D336)=0,0,E336*Q336/D336))</f>
        <v/>
      </c>
      <c r="S336" s="180" t="n"/>
      <c r="T336" s="180" t="n"/>
      <c r="U336" s="180" t="n"/>
    </row>
    <row r="337">
      <c r="A337" s="180" t="n"/>
      <c r="B337" s="180" t="n"/>
      <c r="C337" s="181" t="n"/>
      <c r="D337" s="259" t="n"/>
      <c r="E337" s="259" t="n"/>
      <c r="F337" s="180" t="n"/>
      <c r="G337" s="180" t="n"/>
      <c r="H337" s="181" t="n"/>
      <c r="I337" s="259" t="n"/>
      <c r="J337" s="259" t="n"/>
      <c r="K337" s="180" t="n"/>
      <c r="L337" s="143">
        <f>IF(COUNTIFS(D337:E337,"*OUTSTANDING*"),"",IF(J337=0,0,J337-E337*IF(D337=0,0,I337/D337)))</f>
        <v/>
      </c>
      <c r="M337" s="322">
        <f>IF(N(I337)=0,"",IF(COUNT(C337,H337)&lt;2,"?",IF(H337-C337&gt;365,"Y","N")))</f>
        <v/>
      </c>
      <c r="N337" s="143">
        <f>IF(OR(N(I337)=0,COUNT(C337,H337)&lt;2,COUNT(L337)=0),"",IF(M337="Y",MAX(L337,0),0))</f>
        <v/>
      </c>
      <c r="O337" s="143">
        <f>IF(OR(N(I337)=0,COUNT(C337,H337)&lt;2,COUNT(L337)=0),"",IF(M337="N",MAX(L337,0),0))</f>
        <v/>
      </c>
      <c r="P337" s="143">
        <f>IF(OR(N(I337)=0,COUNT(L337)=0),"",MIN(L337,0))</f>
        <v/>
      </c>
      <c r="Q337" s="321">
        <f>IF(COUNTIFS(D337,"*OUTSTANDING*"),"OUTSTANDING",MAX(0,N(D337)-N(I337)))</f>
        <v/>
      </c>
      <c r="R337" s="321">
        <f>IF(COUNTIFS(D337:E337,"*OUTSTANDING*"),"OUTSTANDING",IF(N(D337)=0,0,E337*Q337/D337))</f>
        <v/>
      </c>
      <c r="S337" s="180" t="n"/>
      <c r="T337" s="180" t="n"/>
      <c r="U337" s="180" t="n"/>
    </row>
    <row r="338">
      <c r="A338" s="180" t="n"/>
      <c r="B338" s="180" t="n"/>
      <c r="C338" s="181" t="n"/>
      <c r="D338" s="259" t="n"/>
      <c r="E338" s="259" t="n"/>
      <c r="F338" s="180" t="n"/>
      <c r="G338" s="180" t="n"/>
      <c r="H338" s="181" t="n"/>
      <c r="I338" s="259" t="n"/>
      <c r="J338" s="259" t="n"/>
      <c r="K338" s="180" t="n"/>
      <c r="L338" s="143">
        <f>IF(COUNTIFS(D338:E338,"*OUTSTANDING*"),"",IF(J338=0,0,J338-E338*IF(D338=0,0,I338/D338)))</f>
        <v/>
      </c>
      <c r="M338" s="322">
        <f>IF(N(I338)=0,"",IF(COUNT(C338,H338)&lt;2,"?",IF(H338-C338&gt;365,"Y","N")))</f>
        <v/>
      </c>
      <c r="N338" s="143">
        <f>IF(OR(N(I338)=0,COUNT(C338,H338)&lt;2,COUNT(L338)=0),"",IF(M338="Y",MAX(L338,0),0))</f>
        <v/>
      </c>
      <c r="O338" s="143">
        <f>IF(OR(N(I338)=0,COUNT(C338,H338)&lt;2,COUNT(L338)=0),"",IF(M338="N",MAX(L338,0),0))</f>
        <v/>
      </c>
      <c r="P338" s="143">
        <f>IF(OR(N(I338)=0,COUNT(L338)=0),"",MIN(L338,0))</f>
        <v/>
      </c>
      <c r="Q338" s="321">
        <f>IF(COUNTIFS(D338,"*OUTSTANDING*"),"OUTSTANDING",MAX(0,N(D338)-N(I338)))</f>
        <v/>
      </c>
      <c r="R338" s="321">
        <f>IF(COUNTIFS(D338:E338,"*OUTSTANDING*"),"OUTSTANDING",IF(N(D338)=0,0,E338*Q338/D338))</f>
        <v/>
      </c>
      <c r="S338" s="180" t="n"/>
      <c r="T338" s="180" t="n"/>
      <c r="U338" s="180" t="n"/>
    </row>
    <row r="339">
      <c r="A339" s="180" t="n"/>
      <c r="B339" s="180" t="n"/>
      <c r="C339" s="181" t="n"/>
      <c r="D339" s="259" t="n"/>
      <c r="E339" s="259" t="n"/>
      <c r="F339" s="180" t="n"/>
      <c r="G339" s="180" t="n"/>
      <c r="H339" s="181" t="n"/>
      <c r="I339" s="259" t="n"/>
      <c r="J339" s="259" t="n"/>
      <c r="K339" s="180" t="n"/>
      <c r="L339" s="143">
        <f>IF(COUNTIFS(D339:E339,"*OUTSTANDING*"),"",IF(J339=0,0,J339-E339*IF(D339=0,0,I339/D339)))</f>
        <v/>
      </c>
      <c r="M339" s="322">
        <f>IF(N(I339)=0,"",IF(COUNT(C339,H339)&lt;2,"?",IF(H339-C339&gt;365,"Y","N")))</f>
        <v/>
      </c>
      <c r="N339" s="143">
        <f>IF(OR(N(I339)=0,COUNT(C339,H339)&lt;2,COUNT(L339)=0),"",IF(M339="Y",MAX(L339,0),0))</f>
        <v/>
      </c>
      <c r="O339" s="143">
        <f>IF(OR(N(I339)=0,COUNT(C339,H339)&lt;2,COUNT(L339)=0),"",IF(M339="N",MAX(L339,0),0))</f>
        <v/>
      </c>
      <c r="P339" s="143">
        <f>IF(OR(N(I339)=0,COUNT(L339)=0),"",MIN(L339,0))</f>
        <v/>
      </c>
      <c r="Q339" s="321">
        <f>IF(COUNTIFS(D339,"*OUTSTANDING*"),"OUTSTANDING",MAX(0,N(D339)-N(I339)))</f>
        <v/>
      </c>
      <c r="R339" s="321">
        <f>IF(COUNTIFS(D339:E339,"*OUTSTANDING*"),"OUTSTANDING",IF(N(D339)=0,0,E339*Q339/D339))</f>
        <v/>
      </c>
      <c r="S339" s="180" t="n"/>
      <c r="T339" s="180" t="n"/>
      <c r="U339" s="180" t="n"/>
    </row>
    <row r="340">
      <c r="A340" s="180" t="n"/>
      <c r="B340" s="180" t="n"/>
      <c r="C340" s="181" t="n"/>
      <c r="D340" s="259" t="n"/>
      <c r="E340" s="259" t="n"/>
      <c r="F340" s="180" t="n"/>
      <c r="G340" s="180" t="n"/>
      <c r="H340" s="181" t="n"/>
      <c r="I340" s="259" t="n"/>
      <c r="J340" s="259" t="n"/>
      <c r="K340" s="180" t="n"/>
      <c r="L340" s="143">
        <f>IF(COUNTIFS(D340:E340,"*OUTSTANDING*"),"",IF(J340=0,0,J340-E340*IF(D340=0,0,I340/D340)))</f>
        <v/>
      </c>
      <c r="M340" s="322">
        <f>IF(N(I340)=0,"",IF(COUNT(C340,H340)&lt;2,"?",IF(H340-C340&gt;365,"Y","N")))</f>
        <v/>
      </c>
      <c r="N340" s="143">
        <f>IF(OR(N(I340)=0,COUNT(C340,H340)&lt;2,COUNT(L340)=0),"",IF(M340="Y",MAX(L340,0),0))</f>
        <v/>
      </c>
      <c r="O340" s="143">
        <f>IF(OR(N(I340)=0,COUNT(C340,H340)&lt;2,COUNT(L340)=0),"",IF(M340="N",MAX(L340,0),0))</f>
        <v/>
      </c>
      <c r="P340" s="143">
        <f>IF(OR(N(I340)=0,COUNT(L340)=0),"",MIN(L340,0))</f>
        <v/>
      </c>
      <c r="Q340" s="321">
        <f>IF(COUNTIFS(D340,"*OUTSTANDING*"),"OUTSTANDING",MAX(0,N(D340)-N(I340)))</f>
        <v/>
      </c>
      <c r="R340" s="321">
        <f>IF(COUNTIFS(D340:E340,"*OUTSTANDING*"),"OUTSTANDING",IF(N(D340)=0,0,E340*Q340/D340))</f>
        <v/>
      </c>
      <c r="S340" s="180" t="n"/>
      <c r="T340" s="180" t="n"/>
      <c r="U340" s="180" t="n"/>
    </row>
    <row r="341">
      <c r="A341" s="180" t="n"/>
      <c r="B341" s="180" t="n"/>
      <c r="C341" s="181" t="n"/>
      <c r="D341" s="259" t="n"/>
      <c r="E341" s="259" t="n"/>
      <c r="F341" s="180" t="n"/>
      <c r="G341" s="180" t="n"/>
      <c r="H341" s="181" t="n"/>
      <c r="I341" s="259" t="n"/>
      <c r="J341" s="259" t="n"/>
      <c r="K341" s="180" t="n"/>
      <c r="L341" s="143">
        <f>IF(COUNTIFS(D341:E341,"*OUTSTANDING*"),"",IF(J341=0,0,J341-E341*IF(D341=0,0,I341/D341)))</f>
        <v/>
      </c>
      <c r="M341" s="322">
        <f>IF(N(I341)=0,"",IF(COUNT(C341,H341)&lt;2,"?",IF(H341-C341&gt;365,"Y","N")))</f>
        <v/>
      </c>
      <c r="N341" s="143">
        <f>IF(OR(N(I341)=0,COUNT(C341,H341)&lt;2,COUNT(L341)=0),"",IF(M341="Y",MAX(L341,0),0))</f>
        <v/>
      </c>
      <c r="O341" s="143">
        <f>IF(OR(N(I341)=0,COUNT(C341,H341)&lt;2,COUNT(L341)=0),"",IF(M341="N",MAX(L341,0),0))</f>
        <v/>
      </c>
      <c r="P341" s="143">
        <f>IF(OR(N(I341)=0,COUNT(L341)=0),"",MIN(L341,0))</f>
        <v/>
      </c>
      <c r="Q341" s="321">
        <f>IF(COUNTIFS(D341,"*OUTSTANDING*"),"OUTSTANDING",MAX(0,N(D341)-N(I341)))</f>
        <v/>
      </c>
      <c r="R341" s="321">
        <f>IF(COUNTIFS(D341:E341,"*OUTSTANDING*"),"OUTSTANDING",IF(N(D341)=0,0,E341*Q341/D341))</f>
        <v/>
      </c>
      <c r="S341" s="180" t="n"/>
      <c r="T341" s="180" t="n"/>
      <c r="U341" s="180" t="n"/>
    </row>
    <row r="342">
      <c r="A342" s="180" t="n"/>
      <c r="B342" s="180" t="n"/>
      <c r="C342" s="181" t="n"/>
      <c r="D342" s="259" t="n"/>
      <c r="E342" s="259" t="n"/>
      <c r="F342" s="180" t="n"/>
      <c r="G342" s="180" t="n"/>
      <c r="H342" s="181" t="n"/>
      <c r="I342" s="259" t="n"/>
      <c r="J342" s="259" t="n"/>
      <c r="K342" s="180" t="n"/>
      <c r="L342" s="143">
        <f>IF(COUNTIFS(D342:E342,"*OUTSTANDING*"),"",IF(J342=0,0,J342-E342*IF(D342=0,0,I342/D342)))</f>
        <v/>
      </c>
      <c r="M342" s="322">
        <f>IF(N(I342)=0,"",IF(COUNT(C342,H342)&lt;2,"?",IF(H342-C342&gt;365,"Y","N")))</f>
        <v/>
      </c>
      <c r="N342" s="143">
        <f>IF(OR(N(I342)=0,COUNT(C342,H342)&lt;2,COUNT(L342)=0),"",IF(M342="Y",MAX(L342,0),0))</f>
        <v/>
      </c>
      <c r="O342" s="143">
        <f>IF(OR(N(I342)=0,COUNT(C342,H342)&lt;2,COUNT(L342)=0),"",IF(M342="N",MAX(L342,0),0))</f>
        <v/>
      </c>
      <c r="P342" s="143">
        <f>IF(OR(N(I342)=0,COUNT(L342)=0),"",MIN(L342,0))</f>
        <v/>
      </c>
      <c r="Q342" s="321">
        <f>IF(COUNTIFS(D342,"*OUTSTANDING*"),"OUTSTANDING",MAX(0,N(D342)-N(I342)))</f>
        <v/>
      </c>
      <c r="R342" s="321">
        <f>IF(COUNTIFS(D342:E342,"*OUTSTANDING*"),"OUTSTANDING",IF(N(D342)=0,0,E342*Q342/D342))</f>
        <v/>
      </c>
      <c r="S342" s="180" t="n"/>
      <c r="T342" s="180" t="n"/>
      <c r="U342" s="180" t="n"/>
    </row>
    <row r="343">
      <c r="A343" s="180" t="n"/>
      <c r="B343" s="180" t="n"/>
      <c r="C343" s="181" t="n"/>
      <c r="D343" s="259" t="n"/>
      <c r="E343" s="259" t="n"/>
      <c r="F343" s="180" t="n"/>
      <c r="G343" s="180" t="n"/>
      <c r="H343" s="181" t="n"/>
      <c r="I343" s="259" t="n"/>
      <c r="J343" s="259" t="n"/>
      <c r="K343" s="180" t="n"/>
      <c r="L343" s="143">
        <f>IF(COUNTIFS(D343:E343,"*OUTSTANDING*"),"",IF(J343=0,0,J343-E343*IF(D343=0,0,I343/D343)))</f>
        <v/>
      </c>
      <c r="M343" s="322">
        <f>IF(N(I343)=0,"",IF(COUNT(C343,H343)&lt;2,"?",IF(H343-C343&gt;365,"Y","N")))</f>
        <v/>
      </c>
      <c r="N343" s="143">
        <f>IF(OR(N(I343)=0,COUNT(C343,H343)&lt;2,COUNT(L343)=0),"",IF(M343="Y",MAX(L343,0),0))</f>
        <v/>
      </c>
      <c r="O343" s="143">
        <f>IF(OR(N(I343)=0,COUNT(C343,H343)&lt;2,COUNT(L343)=0),"",IF(M343="N",MAX(L343,0),0))</f>
        <v/>
      </c>
      <c r="P343" s="143">
        <f>IF(OR(N(I343)=0,COUNT(L343)=0),"",MIN(L343,0))</f>
        <v/>
      </c>
      <c r="Q343" s="321">
        <f>IF(COUNTIFS(D343,"*OUTSTANDING*"),"OUTSTANDING",MAX(0,N(D343)-N(I343)))</f>
        <v/>
      </c>
      <c r="R343" s="321">
        <f>IF(COUNTIFS(D343:E343,"*OUTSTANDING*"),"OUTSTANDING",IF(N(D343)=0,0,E343*Q343/D343))</f>
        <v/>
      </c>
      <c r="S343" s="180" t="n"/>
      <c r="T343" s="180" t="n"/>
      <c r="U343" s="180" t="n"/>
    </row>
    <row r="344">
      <c r="A344" s="180" t="n"/>
      <c r="B344" s="180" t="n"/>
      <c r="C344" s="181" t="n"/>
      <c r="D344" s="259" t="n"/>
      <c r="E344" s="259" t="n"/>
      <c r="F344" s="180" t="n"/>
      <c r="G344" s="180" t="n"/>
      <c r="H344" s="181" t="n"/>
      <c r="I344" s="259" t="n"/>
      <c r="J344" s="259" t="n"/>
      <c r="K344" s="180" t="n"/>
      <c r="L344" s="143">
        <f>IF(COUNTIFS(D344:E344,"*OUTSTANDING*"),"",IF(J344=0,0,J344-E344*IF(D344=0,0,I344/D344)))</f>
        <v/>
      </c>
      <c r="M344" s="322">
        <f>IF(N(I344)=0,"",IF(COUNT(C344,H344)&lt;2,"?",IF(H344-C344&gt;365,"Y","N")))</f>
        <v/>
      </c>
      <c r="N344" s="143">
        <f>IF(OR(N(I344)=0,COUNT(C344,H344)&lt;2,COUNT(L344)=0),"",IF(M344="Y",MAX(L344,0),0))</f>
        <v/>
      </c>
      <c r="O344" s="143">
        <f>IF(OR(N(I344)=0,COUNT(C344,H344)&lt;2,COUNT(L344)=0),"",IF(M344="N",MAX(L344,0),0))</f>
        <v/>
      </c>
      <c r="P344" s="143">
        <f>IF(OR(N(I344)=0,COUNT(L344)=0),"",MIN(L344,0))</f>
        <v/>
      </c>
      <c r="Q344" s="321">
        <f>IF(COUNTIFS(D344,"*OUTSTANDING*"),"OUTSTANDING",MAX(0,N(D344)-N(I344)))</f>
        <v/>
      </c>
      <c r="R344" s="321">
        <f>IF(COUNTIFS(D344:E344,"*OUTSTANDING*"),"OUTSTANDING",IF(N(D344)=0,0,E344*Q344/D344))</f>
        <v/>
      </c>
      <c r="S344" s="180" t="n"/>
      <c r="T344" s="180" t="n"/>
      <c r="U344" s="180" t="n"/>
    </row>
    <row r="345">
      <c r="A345" s="180" t="n"/>
      <c r="B345" s="180" t="n"/>
      <c r="C345" s="181" t="n"/>
      <c r="D345" s="259" t="n"/>
      <c r="E345" s="259" t="n"/>
      <c r="F345" s="180" t="n"/>
      <c r="G345" s="180" t="n"/>
      <c r="H345" s="181" t="n"/>
      <c r="I345" s="259" t="n"/>
      <c r="J345" s="259" t="n"/>
      <c r="K345" s="180" t="n"/>
      <c r="L345" s="143">
        <f>IF(COUNTIFS(D345:E345,"*OUTSTANDING*"),"",IF(J345=0,0,J345-E345*IF(D345=0,0,I345/D345)))</f>
        <v/>
      </c>
      <c r="M345" s="322">
        <f>IF(N(I345)=0,"",IF(COUNT(C345,H345)&lt;2,"?",IF(H345-C345&gt;365,"Y","N")))</f>
        <v/>
      </c>
      <c r="N345" s="143">
        <f>IF(OR(N(I345)=0,COUNT(C345,H345)&lt;2,COUNT(L345)=0),"",IF(M345="Y",MAX(L345,0),0))</f>
        <v/>
      </c>
      <c r="O345" s="143">
        <f>IF(OR(N(I345)=0,COUNT(C345,H345)&lt;2,COUNT(L345)=0),"",IF(M345="N",MAX(L345,0),0))</f>
        <v/>
      </c>
      <c r="P345" s="143">
        <f>IF(OR(N(I345)=0,COUNT(L345)=0),"",MIN(L345,0))</f>
        <v/>
      </c>
      <c r="Q345" s="321">
        <f>IF(COUNTIFS(D345,"*OUTSTANDING*"),"OUTSTANDING",MAX(0,N(D345)-N(I345)))</f>
        <v/>
      </c>
      <c r="R345" s="321">
        <f>IF(COUNTIFS(D345:E345,"*OUTSTANDING*"),"OUTSTANDING",IF(N(D345)=0,0,E345*Q345/D345))</f>
        <v/>
      </c>
      <c r="S345" s="180" t="n"/>
      <c r="T345" s="180" t="n"/>
      <c r="U345" s="180" t="n"/>
    </row>
    <row r="346">
      <c r="A346" s="180" t="n"/>
      <c r="B346" s="180" t="n"/>
      <c r="C346" s="181" t="n"/>
      <c r="D346" s="259" t="n"/>
      <c r="E346" s="259" t="n"/>
      <c r="F346" s="180" t="n"/>
      <c r="G346" s="180" t="n"/>
      <c r="H346" s="181" t="n"/>
      <c r="I346" s="259" t="n"/>
      <c r="J346" s="259" t="n"/>
      <c r="K346" s="180" t="n"/>
      <c r="L346" s="143">
        <f>IF(COUNTIFS(D346:E346,"*OUTSTANDING*"),"",IF(J346=0,0,J346-E346*IF(D346=0,0,I346/D346)))</f>
        <v/>
      </c>
      <c r="M346" s="322">
        <f>IF(N(I346)=0,"",IF(COUNT(C346,H346)&lt;2,"?",IF(H346-C346&gt;365,"Y","N")))</f>
        <v/>
      </c>
      <c r="N346" s="143">
        <f>IF(OR(N(I346)=0,COUNT(C346,H346)&lt;2,COUNT(L346)=0),"",IF(M346="Y",MAX(L346,0),0))</f>
        <v/>
      </c>
      <c r="O346" s="143">
        <f>IF(OR(N(I346)=0,COUNT(C346,H346)&lt;2,COUNT(L346)=0),"",IF(M346="N",MAX(L346,0),0))</f>
        <v/>
      </c>
      <c r="P346" s="143">
        <f>IF(OR(N(I346)=0,COUNT(L346)=0),"",MIN(L346,0))</f>
        <v/>
      </c>
      <c r="Q346" s="321">
        <f>IF(COUNTIFS(D346,"*OUTSTANDING*"),"OUTSTANDING",MAX(0,N(D346)-N(I346)))</f>
        <v/>
      </c>
      <c r="R346" s="321">
        <f>IF(COUNTIFS(D346:E346,"*OUTSTANDING*"),"OUTSTANDING",IF(N(D346)=0,0,E346*Q346/D346))</f>
        <v/>
      </c>
      <c r="S346" s="180" t="n"/>
      <c r="T346" s="180" t="n"/>
      <c r="U346" s="180" t="n"/>
    </row>
    <row r="347">
      <c r="A347" s="180" t="n"/>
      <c r="B347" s="180" t="n"/>
      <c r="C347" s="181" t="n"/>
      <c r="D347" s="259" t="n"/>
      <c r="E347" s="259" t="n"/>
      <c r="F347" s="180" t="n"/>
      <c r="G347" s="180" t="n"/>
      <c r="H347" s="181" t="n"/>
      <c r="I347" s="259" t="n"/>
      <c r="J347" s="259" t="n"/>
      <c r="K347" s="180" t="n"/>
      <c r="L347" s="143">
        <f>IF(COUNTIFS(D347:E347,"*OUTSTANDING*"),"",IF(J347=0,0,J347-E347*IF(D347=0,0,I347/D347)))</f>
        <v/>
      </c>
      <c r="M347" s="322">
        <f>IF(N(I347)=0,"",IF(COUNT(C347,H347)&lt;2,"?",IF(H347-C347&gt;365,"Y","N")))</f>
        <v/>
      </c>
      <c r="N347" s="143">
        <f>IF(OR(N(I347)=0,COUNT(C347,H347)&lt;2,COUNT(L347)=0),"",IF(M347="Y",MAX(L347,0),0))</f>
        <v/>
      </c>
      <c r="O347" s="143">
        <f>IF(OR(N(I347)=0,COUNT(C347,H347)&lt;2,COUNT(L347)=0),"",IF(M347="N",MAX(L347,0),0))</f>
        <v/>
      </c>
      <c r="P347" s="143">
        <f>IF(OR(N(I347)=0,COUNT(L347)=0),"",MIN(L347,0))</f>
        <v/>
      </c>
      <c r="Q347" s="321">
        <f>IF(COUNTIFS(D347,"*OUTSTANDING*"),"OUTSTANDING",MAX(0,N(D347)-N(I347)))</f>
        <v/>
      </c>
      <c r="R347" s="321">
        <f>IF(COUNTIFS(D347:E347,"*OUTSTANDING*"),"OUTSTANDING",IF(N(D347)=0,0,E347*Q347/D347))</f>
        <v/>
      </c>
      <c r="S347" s="180" t="n"/>
      <c r="T347" s="180" t="n"/>
      <c r="U347" s="180" t="n"/>
    </row>
    <row r="348">
      <c r="A348" s="180" t="n"/>
      <c r="B348" s="180" t="n"/>
      <c r="C348" s="181" t="n"/>
      <c r="D348" s="259" t="n"/>
      <c r="E348" s="259" t="n"/>
      <c r="F348" s="180" t="n"/>
      <c r="G348" s="180" t="n"/>
      <c r="H348" s="181" t="n"/>
      <c r="I348" s="259" t="n"/>
      <c r="J348" s="259" t="n"/>
      <c r="K348" s="180" t="n"/>
      <c r="L348" s="143">
        <f>IF(COUNTIFS(D348:E348,"*OUTSTANDING*"),"",IF(J348=0,0,J348-E348*IF(D348=0,0,I348/D348)))</f>
        <v/>
      </c>
      <c r="M348" s="322">
        <f>IF(N(I348)=0,"",IF(COUNT(C348,H348)&lt;2,"?",IF(H348-C348&gt;365,"Y","N")))</f>
        <v/>
      </c>
      <c r="N348" s="143">
        <f>IF(OR(N(I348)=0,COUNT(C348,H348)&lt;2,COUNT(L348)=0),"",IF(M348="Y",MAX(L348,0),0))</f>
        <v/>
      </c>
      <c r="O348" s="143">
        <f>IF(OR(N(I348)=0,COUNT(C348,H348)&lt;2,COUNT(L348)=0),"",IF(M348="N",MAX(L348,0),0))</f>
        <v/>
      </c>
      <c r="P348" s="143">
        <f>IF(OR(N(I348)=0,COUNT(L348)=0),"",MIN(L348,0))</f>
        <v/>
      </c>
      <c r="Q348" s="321">
        <f>IF(COUNTIFS(D348,"*OUTSTANDING*"),"OUTSTANDING",MAX(0,N(D348)-N(I348)))</f>
        <v/>
      </c>
      <c r="R348" s="321">
        <f>IF(COUNTIFS(D348:E348,"*OUTSTANDING*"),"OUTSTANDING",IF(N(D348)=0,0,E348*Q348/D348))</f>
        <v/>
      </c>
      <c r="S348" s="180" t="n"/>
      <c r="T348" s="180" t="n"/>
      <c r="U348" s="180" t="n"/>
    </row>
    <row r="349">
      <c r="A349" s="180" t="n"/>
      <c r="B349" s="180" t="n"/>
      <c r="C349" s="181" t="n"/>
      <c r="D349" s="259" t="n"/>
      <c r="E349" s="259" t="n"/>
      <c r="F349" s="180" t="n"/>
      <c r="G349" s="180" t="n"/>
      <c r="H349" s="181" t="n"/>
      <c r="I349" s="259" t="n"/>
      <c r="J349" s="259" t="n"/>
      <c r="K349" s="180" t="n"/>
      <c r="L349" s="143">
        <f>IF(COUNTIFS(D349:E349,"*OUTSTANDING*"),"",IF(J349=0,0,J349-E349*IF(D349=0,0,I349/D349)))</f>
        <v/>
      </c>
      <c r="M349" s="322">
        <f>IF(N(I349)=0,"",IF(COUNT(C349,H349)&lt;2,"?",IF(H349-C349&gt;365,"Y","N")))</f>
        <v/>
      </c>
      <c r="N349" s="143">
        <f>IF(OR(N(I349)=0,COUNT(C349,H349)&lt;2,COUNT(L349)=0),"",IF(M349="Y",MAX(L349,0),0))</f>
        <v/>
      </c>
      <c r="O349" s="143">
        <f>IF(OR(N(I349)=0,COUNT(C349,H349)&lt;2,COUNT(L349)=0),"",IF(M349="N",MAX(L349,0),0))</f>
        <v/>
      </c>
      <c r="P349" s="143">
        <f>IF(OR(N(I349)=0,COUNT(L349)=0),"",MIN(L349,0))</f>
        <v/>
      </c>
      <c r="Q349" s="321">
        <f>IF(COUNTIFS(D349,"*OUTSTANDING*"),"OUTSTANDING",MAX(0,N(D349)-N(I349)))</f>
        <v/>
      </c>
      <c r="R349" s="321">
        <f>IF(COUNTIFS(D349:E349,"*OUTSTANDING*"),"OUTSTANDING",IF(N(D349)=0,0,E349*Q349/D349))</f>
        <v/>
      </c>
      <c r="S349" s="180" t="n"/>
      <c r="T349" s="180" t="n"/>
      <c r="U349" s="180" t="n"/>
    </row>
    <row r="350">
      <c r="A350" s="180" t="n"/>
      <c r="B350" s="180" t="n"/>
      <c r="C350" s="181" t="n"/>
      <c r="D350" s="259" t="n"/>
      <c r="E350" s="259" t="n"/>
      <c r="F350" s="180" t="n"/>
      <c r="G350" s="180" t="n"/>
      <c r="H350" s="181" t="n"/>
      <c r="I350" s="259" t="n"/>
      <c r="J350" s="259" t="n"/>
      <c r="K350" s="180" t="n"/>
      <c r="L350" s="143">
        <f>IF(COUNTIFS(D350:E350,"*OUTSTANDING*"),"",IF(J350=0,0,J350-E350*IF(D350=0,0,I350/D350)))</f>
        <v/>
      </c>
      <c r="M350" s="322">
        <f>IF(N(I350)=0,"",IF(COUNT(C350,H350)&lt;2,"?",IF(H350-C350&gt;365,"Y","N")))</f>
        <v/>
      </c>
      <c r="N350" s="143">
        <f>IF(OR(N(I350)=0,COUNT(C350,H350)&lt;2,COUNT(L350)=0),"",IF(M350="Y",MAX(L350,0),0))</f>
        <v/>
      </c>
      <c r="O350" s="143">
        <f>IF(OR(N(I350)=0,COUNT(C350,H350)&lt;2,COUNT(L350)=0),"",IF(M350="N",MAX(L350,0),0))</f>
        <v/>
      </c>
      <c r="P350" s="143">
        <f>IF(OR(N(I350)=0,COUNT(L350)=0),"",MIN(L350,0))</f>
        <v/>
      </c>
      <c r="Q350" s="321">
        <f>IF(COUNTIFS(D350,"*OUTSTANDING*"),"OUTSTANDING",MAX(0,N(D350)-N(I350)))</f>
        <v/>
      </c>
      <c r="R350" s="321">
        <f>IF(COUNTIFS(D350:E350,"*OUTSTANDING*"),"OUTSTANDING",IF(N(D350)=0,0,E350*Q350/D350))</f>
        <v/>
      </c>
      <c r="S350" s="180" t="n"/>
      <c r="T350" s="180" t="n"/>
      <c r="U350" s="180" t="n"/>
    </row>
    <row r="351">
      <c r="A351" s="180" t="n"/>
      <c r="B351" s="180" t="n"/>
      <c r="C351" s="181" t="n"/>
      <c r="D351" s="259" t="n"/>
      <c r="E351" s="259" t="n"/>
      <c r="F351" s="180" t="n"/>
      <c r="G351" s="180" t="n"/>
      <c r="H351" s="181" t="n"/>
      <c r="I351" s="259" t="n"/>
      <c r="J351" s="259" t="n"/>
      <c r="K351" s="180" t="n"/>
      <c r="L351" s="143">
        <f>IF(COUNTIFS(D351:E351,"*OUTSTANDING*"),"",IF(J351=0,0,J351-E351*IF(D351=0,0,I351/D351)))</f>
        <v/>
      </c>
      <c r="M351" s="322">
        <f>IF(N(I351)=0,"",IF(COUNT(C351,H351)&lt;2,"?",IF(H351-C351&gt;365,"Y","N")))</f>
        <v/>
      </c>
      <c r="N351" s="143">
        <f>IF(OR(N(I351)=0,COUNT(C351,H351)&lt;2,COUNT(L351)=0),"",IF(M351="Y",MAX(L351,0),0))</f>
        <v/>
      </c>
      <c r="O351" s="143">
        <f>IF(OR(N(I351)=0,COUNT(C351,H351)&lt;2,COUNT(L351)=0),"",IF(M351="N",MAX(L351,0),0))</f>
        <v/>
      </c>
      <c r="P351" s="143">
        <f>IF(OR(N(I351)=0,COUNT(L351)=0),"",MIN(L351,0))</f>
        <v/>
      </c>
      <c r="Q351" s="321">
        <f>IF(COUNTIFS(D351,"*OUTSTANDING*"),"OUTSTANDING",MAX(0,N(D351)-N(I351)))</f>
        <v/>
      </c>
      <c r="R351" s="321">
        <f>IF(COUNTIFS(D351:E351,"*OUTSTANDING*"),"OUTSTANDING",IF(N(D351)=0,0,E351*Q351/D351))</f>
        <v/>
      </c>
      <c r="S351" s="180" t="n"/>
      <c r="T351" s="180" t="n"/>
      <c r="U351" s="180" t="n"/>
    </row>
    <row r="352">
      <c r="A352" s="180" t="n"/>
      <c r="B352" s="180" t="n"/>
      <c r="C352" s="181" t="n"/>
      <c r="D352" s="259" t="n"/>
      <c r="E352" s="259" t="n"/>
      <c r="F352" s="180" t="n"/>
      <c r="G352" s="180" t="n"/>
      <c r="H352" s="181" t="n"/>
      <c r="I352" s="259" t="n"/>
      <c r="J352" s="259" t="n"/>
      <c r="K352" s="180" t="n"/>
      <c r="L352" s="143">
        <f>IF(COUNTIFS(D352:E352,"*OUTSTANDING*"),"",IF(J352=0,0,J352-E352*IF(D352=0,0,I352/D352)))</f>
        <v/>
      </c>
      <c r="M352" s="322">
        <f>IF(N(I352)=0,"",IF(COUNT(C352,H352)&lt;2,"?",IF(H352-C352&gt;365,"Y","N")))</f>
        <v/>
      </c>
      <c r="N352" s="143">
        <f>IF(OR(N(I352)=0,COUNT(C352,H352)&lt;2,COUNT(L352)=0),"",IF(M352="Y",MAX(L352,0),0))</f>
        <v/>
      </c>
      <c r="O352" s="143">
        <f>IF(OR(N(I352)=0,COUNT(C352,H352)&lt;2,COUNT(L352)=0),"",IF(M352="N",MAX(L352,0),0))</f>
        <v/>
      </c>
      <c r="P352" s="143">
        <f>IF(OR(N(I352)=0,COUNT(L352)=0),"",MIN(L352,0))</f>
        <v/>
      </c>
      <c r="Q352" s="321">
        <f>IF(COUNTIFS(D352,"*OUTSTANDING*"),"OUTSTANDING",MAX(0,N(D352)-N(I352)))</f>
        <v/>
      </c>
      <c r="R352" s="321">
        <f>IF(COUNTIFS(D352:E352,"*OUTSTANDING*"),"OUTSTANDING",IF(N(D352)=0,0,E352*Q352/D352))</f>
        <v/>
      </c>
      <c r="S352" s="180" t="n"/>
      <c r="T352" s="180" t="n"/>
      <c r="U352" s="180" t="n"/>
    </row>
    <row r="353">
      <c r="A353" s="180" t="n"/>
      <c r="B353" s="180" t="n"/>
      <c r="C353" s="181" t="n"/>
      <c r="D353" s="259" t="n"/>
      <c r="E353" s="259" t="n"/>
      <c r="F353" s="180" t="n"/>
      <c r="G353" s="180" t="n"/>
      <c r="H353" s="181" t="n"/>
      <c r="I353" s="259" t="n"/>
      <c r="J353" s="259" t="n"/>
      <c r="K353" s="180" t="n"/>
      <c r="L353" s="143">
        <f>IF(COUNTIFS(D353:E353,"*OUTSTANDING*"),"",IF(J353=0,0,J353-E353*IF(D353=0,0,I353/D353)))</f>
        <v/>
      </c>
      <c r="M353" s="322">
        <f>IF(N(I353)=0,"",IF(COUNT(C353,H353)&lt;2,"?",IF(H353-C353&gt;365,"Y","N")))</f>
        <v/>
      </c>
      <c r="N353" s="143">
        <f>IF(OR(N(I353)=0,COUNT(C353,H353)&lt;2,COUNT(L353)=0),"",IF(M353="Y",MAX(L353,0),0))</f>
        <v/>
      </c>
      <c r="O353" s="143">
        <f>IF(OR(N(I353)=0,COUNT(C353,H353)&lt;2,COUNT(L353)=0),"",IF(M353="N",MAX(L353,0),0))</f>
        <v/>
      </c>
      <c r="P353" s="143">
        <f>IF(OR(N(I353)=0,COUNT(L353)=0),"",MIN(L353,0))</f>
        <v/>
      </c>
      <c r="Q353" s="321">
        <f>IF(COUNTIFS(D353,"*OUTSTANDING*"),"OUTSTANDING",MAX(0,N(D353)-N(I353)))</f>
        <v/>
      </c>
      <c r="R353" s="321">
        <f>IF(COUNTIFS(D353:E353,"*OUTSTANDING*"),"OUTSTANDING",IF(N(D353)=0,0,E353*Q353/D353))</f>
        <v/>
      </c>
      <c r="S353" s="180" t="n"/>
      <c r="T353" s="180" t="n"/>
      <c r="U353" s="180" t="n"/>
    </row>
    <row r="354">
      <c r="A354" s="180" t="n"/>
      <c r="B354" s="180" t="n"/>
      <c r="C354" s="181" t="n"/>
      <c r="D354" s="259" t="n"/>
      <c r="E354" s="259" t="n"/>
      <c r="F354" s="180" t="n"/>
      <c r="G354" s="180" t="n"/>
      <c r="H354" s="181" t="n"/>
      <c r="I354" s="259" t="n"/>
      <c r="J354" s="259" t="n"/>
      <c r="K354" s="180" t="n"/>
      <c r="L354" s="143">
        <f>IF(COUNTIFS(D354:E354,"*OUTSTANDING*"),"",IF(J354=0,0,J354-E354*IF(D354=0,0,I354/D354)))</f>
        <v/>
      </c>
      <c r="M354" s="322">
        <f>IF(N(I354)=0,"",IF(COUNT(C354,H354)&lt;2,"?",IF(H354-C354&gt;365,"Y","N")))</f>
        <v/>
      </c>
      <c r="N354" s="143">
        <f>IF(OR(N(I354)=0,COUNT(C354,H354)&lt;2,COUNT(L354)=0),"",IF(M354="Y",MAX(L354,0),0))</f>
        <v/>
      </c>
      <c r="O354" s="143">
        <f>IF(OR(N(I354)=0,COUNT(C354,H354)&lt;2,COUNT(L354)=0),"",IF(M354="N",MAX(L354,0),0))</f>
        <v/>
      </c>
      <c r="P354" s="143">
        <f>IF(OR(N(I354)=0,COUNT(L354)=0),"",MIN(L354,0))</f>
        <v/>
      </c>
      <c r="Q354" s="321">
        <f>IF(COUNTIFS(D354,"*OUTSTANDING*"),"OUTSTANDING",MAX(0,N(D354)-N(I354)))</f>
        <v/>
      </c>
      <c r="R354" s="321">
        <f>IF(COUNTIFS(D354:E354,"*OUTSTANDING*"),"OUTSTANDING",IF(N(D354)=0,0,E354*Q354/D354))</f>
        <v/>
      </c>
      <c r="S354" s="180" t="n"/>
      <c r="T354" s="180" t="n"/>
      <c r="U354" s="180" t="n"/>
    </row>
    <row r="355">
      <c r="A355" s="180" t="n"/>
      <c r="B355" s="180" t="n"/>
      <c r="C355" s="181" t="n"/>
      <c r="D355" s="259" t="n"/>
      <c r="E355" s="259" t="n"/>
      <c r="F355" s="180" t="n"/>
      <c r="G355" s="180" t="n"/>
      <c r="H355" s="181" t="n"/>
      <c r="I355" s="259" t="n"/>
      <c r="J355" s="259" t="n"/>
      <c r="K355" s="180" t="n"/>
      <c r="L355" s="143">
        <f>IF(COUNTIFS(D355:E355,"*OUTSTANDING*"),"",IF(J355=0,0,J355-E355*IF(D355=0,0,I355/D355)))</f>
        <v/>
      </c>
      <c r="M355" s="322">
        <f>IF(N(I355)=0,"",IF(COUNT(C355,H355)&lt;2,"?",IF(H355-C355&gt;365,"Y","N")))</f>
        <v/>
      </c>
      <c r="N355" s="143">
        <f>IF(OR(N(I355)=0,COUNT(C355,H355)&lt;2,COUNT(L355)=0),"",IF(M355="Y",MAX(L355,0),0))</f>
        <v/>
      </c>
      <c r="O355" s="143">
        <f>IF(OR(N(I355)=0,COUNT(C355,H355)&lt;2,COUNT(L355)=0),"",IF(M355="N",MAX(L355,0),0))</f>
        <v/>
      </c>
      <c r="P355" s="143">
        <f>IF(OR(N(I355)=0,COUNT(L355)=0),"",MIN(L355,0))</f>
        <v/>
      </c>
      <c r="Q355" s="321">
        <f>IF(COUNTIFS(D355,"*OUTSTANDING*"),"OUTSTANDING",MAX(0,N(D355)-N(I355)))</f>
        <v/>
      </c>
      <c r="R355" s="321">
        <f>IF(COUNTIFS(D355:E355,"*OUTSTANDING*"),"OUTSTANDING",IF(N(D355)=0,0,E355*Q355/D355))</f>
        <v/>
      </c>
      <c r="S355" s="180" t="n"/>
      <c r="T355" s="180" t="n"/>
      <c r="U355" s="180" t="n"/>
    </row>
    <row r="356">
      <c r="A356" s="180" t="n"/>
      <c r="B356" s="180" t="n"/>
      <c r="C356" s="181" t="n"/>
      <c r="D356" s="259" t="n"/>
      <c r="E356" s="259" t="n"/>
      <c r="F356" s="180" t="n"/>
      <c r="G356" s="180" t="n"/>
      <c r="H356" s="181" t="n"/>
      <c r="I356" s="259" t="n"/>
      <c r="J356" s="259" t="n"/>
      <c r="K356" s="180" t="n"/>
      <c r="L356" s="143">
        <f>IF(COUNTIFS(D356:E356,"*OUTSTANDING*"),"",IF(J356=0,0,J356-E356*IF(D356=0,0,I356/D356)))</f>
        <v/>
      </c>
      <c r="M356" s="322">
        <f>IF(N(I356)=0,"",IF(COUNT(C356,H356)&lt;2,"?",IF(H356-C356&gt;365,"Y","N")))</f>
        <v/>
      </c>
      <c r="N356" s="143">
        <f>IF(OR(N(I356)=0,COUNT(C356,H356)&lt;2,COUNT(L356)=0),"",IF(M356="Y",MAX(L356,0),0))</f>
        <v/>
      </c>
      <c r="O356" s="143">
        <f>IF(OR(N(I356)=0,COUNT(C356,H356)&lt;2,COUNT(L356)=0),"",IF(M356="N",MAX(L356,0),0))</f>
        <v/>
      </c>
      <c r="P356" s="143">
        <f>IF(OR(N(I356)=0,COUNT(L356)=0),"",MIN(L356,0))</f>
        <v/>
      </c>
      <c r="Q356" s="321">
        <f>IF(COUNTIFS(D356,"*OUTSTANDING*"),"OUTSTANDING",MAX(0,N(D356)-N(I356)))</f>
        <v/>
      </c>
      <c r="R356" s="321">
        <f>IF(COUNTIFS(D356:E356,"*OUTSTANDING*"),"OUTSTANDING",IF(N(D356)=0,0,E356*Q356/D356))</f>
        <v/>
      </c>
      <c r="S356" s="180" t="n"/>
      <c r="T356" s="180" t="n"/>
      <c r="U356" s="180" t="n"/>
    </row>
    <row r="357">
      <c r="A357" s="180" t="n"/>
      <c r="B357" s="180" t="n"/>
      <c r="C357" s="181" t="n"/>
      <c r="D357" s="259" t="n"/>
      <c r="E357" s="259" t="n"/>
      <c r="F357" s="180" t="n"/>
      <c r="G357" s="180" t="n"/>
      <c r="H357" s="181" t="n"/>
      <c r="I357" s="259" t="n"/>
      <c r="J357" s="259" t="n"/>
      <c r="K357" s="180" t="n"/>
      <c r="L357" s="143">
        <f>IF(COUNTIFS(D357:E357,"*OUTSTANDING*"),"",IF(J357=0,0,J357-E357*IF(D357=0,0,I357/D357)))</f>
        <v/>
      </c>
      <c r="M357" s="322">
        <f>IF(N(I357)=0,"",IF(COUNT(C357,H357)&lt;2,"?",IF(H357-C357&gt;365,"Y","N")))</f>
        <v/>
      </c>
      <c r="N357" s="143">
        <f>IF(OR(N(I357)=0,COUNT(C357,H357)&lt;2,COUNT(L357)=0),"",IF(M357="Y",MAX(L357,0),0))</f>
        <v/>
      </c>
      <c r="O357" s="143">
        <f>IF(OR(N(I357)=0,COUNT(C357,H357)&lt;2,COUNT(L357)=0),"",IF(M357="N",MAX(L357,0),0))</f>
        <v/>
      </c>
      <c r="P357" s="143">
        <f>IF(OR(N(I357)=0,COUNT(L357)=0),"",MIN(L357,0))</f>
        <v/>
      </c>
      <c r="Q357" s="321">
        <f>IF(COUNTIFS(D357,"*OUTSTANDING*"),"OUTSTANDING",MAX(0,N(D357)-N(I357)))</f>
        <v/>
      </c>
      <c r="R357" s="321">
        <f>IF(COUNTIFS(D357:E357,"*OUTSTANDING*"),"OUTSTANDING",IF(N(D357)=0,0,E357*Q357/D357))</f>
        <v/>
      </c>
      <c r="S357" s="180" t="n"/>
      <c r="T357" s="180" t="n"/>
      <c r="U357" s="180" t="n"/>
    </row>
    <row r="358">
      <c r="A358" s="180" t="n"/>
      <c r="B358" s="180" t="n"/>
      <c r="C358" s="181" t="n"/>
      <c r="D358" s="259" t="n"/>
      <c r="E358" s="259" t="n"/>
      <c r="F358" s="180" t="n"/>
      <c r="G358" s="180" t="n"/>
      <c r="H358" s="181" t="n"/>
      <c r="I358" s="259" t="n"/>
      <c r="J358" s="259" t="n"/>
      <c r="K358" s="180" t="n"/>
      <c r="L358" s="143">
        <f>IF(COUNTIFS(D358:E358,"*OUTSTANDING*"),"",IF(J358=0,0,J358-E358*IF(D358=0,0,I358/D358)))</f>
        <v/>
      </c>
      <c r="M358" s="322">
        <f>IF(N(I358)=0,"",IF(COUNT(C358,H358)&lt;2,"?",IF(H358-C358&gt;365,"Y","N")))</f>
        <v/>
      </c>
      <c r="N358" s="143">
        <f>IF(OR(N(I358)=0,COUNT(C358,H358)&lt;2,COUNT(L358)=0),"",IF(M358="Y",MAX(L358,0),0))</f>
        <v/>
      </c>
      <c r="O358" s="143">
        <f>IF(OR(N(I358)=0,COUNT(C358,H358)&lt;2,COUNT(L358)=0),"",IF(M358="N",MAX(L358,0),0))</f>
        <v/>
      </c>
      <c r="P358" s="143">
        <f>IF(OR(N(I358)=0,COUNT(L358)=0),"",MIN(L358,0))</f>
        <v/>
      </c>
      <c r="Q358" s="321">
        <f>IF(COUNTIFS(D358,"*OUTSTANDING*"),"OUTSTANDING",MAX(0,N(D358)-N(I358)))</f>
        <v/>
      </c>
      <c r="R358" s="321">
        <f>IF(COUNTIFS(D358:E358,"*OUTSTANDING*"),"OUTSTANDING",IF(N(D358)=0,0,E358*Q358/D358))</f>
        <v/>
      </c>
      <c r="S358" s="180" t="n"/>
      <c r="T358" s="180" t="n"/>
      <c r="U358" s="180" t="n"/>
    </row>
    <row r="359">
      <c r="A359" s="180" t="n"/>
      <c r="B359" s="180" t="n"/>
      <c r="C359" s="181" t="n"/>
      <c r="D359" s="259" t="n"/>
      <c r="E359" s="259" t="n"/>
      <c r="F359" s="180" t="n"/>
      <c r="G359" s="180" t="n"/>
      <c r="H359" s="181" t="n"/>
      <c r="I359" s="259" t="n"/>
      <c r="J359" s="259" t="n"/>
      <c r="K359" s="180" t="n"/>
      <c r="L359" s="143">
        <f>IF(COUNTIFS(D359:E359,"*OUTSTANDING*"),"",IF(J359=0,0,J359-E359*IF(D359=0,0,I359/D359)))</f>
        <v/>
      </c>
      <c r="M359" s="322">
        <f>IF(N(I359)=0,"",IF(COUNT(C359,H359)&lt;2,"?",IF(H359-C359&gt;365,"Y","N")))</f>
        <v/>
      </c>
      <c r="N359" s="143">
        <f>IF(OR(N(I359)=0,COUNT(C359,H359)&lt;2,COUNT(L359)=0),"",IF(M359="Y",MAX(L359,0),0))</f>
        <v/>
      </c>
      <c r="O359" s="143">
        <f>IF(OR(N(I359)=0,COUNT(C359,H359)&lt;2,COUNT(L359)=0),"",IF(M359="N",MAX(L359,0),0))</f>
        <v/>
      </c>
      <c r="P359" s="143">
        <f>IF(OR(N(I359)=0,COUNT(L359)=0),"",MIN(L359,0))</f>
        <v/>
      </c>
      <c r="Q359" s="321">
        <f>IF(COUNTIFS(D359,"*OUTSTANDING*"),"OUTSTANDING",MAX(0,N(D359)-N(I359)))</f>
        <v/>
      </c>
      <c r="R359" s="321">
        <f>IF(COUNTIFS(D359:E359,"*OUTSTANDING*"),"OUTSTANDING",IF(N(D359)=0,0,E359*Q359/D359))</f>
        <v/>
      </c>
      <c r="S359" s="180" t="n"/>
      <c r="T359" s="180" t="n"/>
      <c r="U359" s="180" t="n"/>
    </row>
    <row r="360">
      <c r="A360" s="180" t="n"/>
      <c r="B360" s="180" t="n"/>
      <c r="C360" s="181" t="n"/>
      <c r="D360" s="259" t="n"/>
      <c r="E360" s="259" t="n"/>
      <c r="F360" s="180" t="n"/>
      <c r="G360" s="180" t="n"/>
      <c r="H360" s="181" t="n"/>
      <c r="I360" s="259" t="n"/>
      <c r="J360" s="259" t="n"/>
      <c r="K360" s="180" t="n"/>
      <c r="L360" s="143">
        <f>IF(COUNTIFS(D360:E360,"*OUTSTANDING*"),"",IF(J360=0,0,J360-E360*IF(D360=0,0,I360/D360)))</f>
        <v/>
      </c>
      <c r="M360" s="322">
        <f>IF(N(I360)=0,"",IF(COUNT(C360,H360)&lt;2,"?",IF(H360-C360&gt;365,"Y","N")))</f>
        <v/>
      </c>
      <c r="N360" s="143">
        <f>IF(OR(N(I360)=0,COUNT(C360,H360)&lt;2,COUNT(L360)=0),"",IF(M360="Y",MAX(L360,0),0))</f>
        <v/>
      </c>
      <c r="O360" s="143">
        <f>IF(OR(N(I360)=0,COUNT(C360,H360)&lt;2,COUNT(L360)=0),"",IF(M360="N",MAX(L360,0),0))</f>
        <v/>
      </c>
      <c r="P360" s="143">
        <f>IF(OR(N(I360)=0,COUNT(L360)=0),"",MIN(L360,0))</f>
        <v/>
      </c>
      <c r="Q360" s="321">
        <f>IF(COUNTIFS(D360,"*OUTSTANDING*"),"OUTSTANDING",MAX(0,N(D360)-N(I360)))</f>
        <v/>
      </c>
      <c r="R360" s="321">
        <f>IF(COUNTIFS(D360:E360,"*OUTSTANDING*"),"OUTSTANDING",IF(N(D360)=0,0,E360*Q360/D360))</f>
        <v/>
      </c>
      <c r="S360" s="180" t="n"/>
      <c r="T360" s="180" t="n"/>
      <c r="U360" s="180" t="n"/>
    </row>
    <row r="361">
      <c r="A361" s="180" t="n"/>
      <c r="B361" s="180" t="n"/>
      <c r="C361" s="181" t="n"/>
      <c r="D361" s="259" t="n"/>
      <c r="E361" s="259" t="n"/>
      <c r="F361" s="180" t="n"/>
      <c r="G361" s="180" t="n"/>
      <c r="H361" s="181" t="n"/>
      <c r="I361" s="259" t="n"/>
      <c r="J361" s="259" t="n"/>
      <c r="K361" s="180" t="n"/>
      <c r="L361" s="143">
        <f>IF(COUNTIFS(D361:E361,"*OUTSTANDING*"),"",IF(J361=0,0,J361-E361*IF(D361=0,0,I361/D361)))</f>
        <v/>
      </c>
      <c r="M361" s="322">
        <f>IF(N(I361)=0,"",IF(COUNT(C361,H361)&lt;2,"?",IF(H361-C361&gt;365,"Y","N")))</f>
        <v/>
      </c>
      <c r="N361" s="143">
        <f>IF(OR(N(I361)=0,COUNT(C361,H361)&lt;2,COUNT(L361)=0),"",IF(M361="Y",MAX(L361,0),0))</f>
        <v/>
      </c>
      <c r="O361" s="143">
        <f>IF(OR(N(I361)=0,COUNT(C361,H361)&lt;2,COUNT(L361)=0),"",IF(M361="N",MAX(L361,0),0))</f>
        <v/>
      </c>
      <c r="P361" s="143">
        <f>IF(OR(N(I361)=0,COUNT(L361)=0),"",MIN(L361,0))</f>
        <v/>
      </c>
      <c r="Q361" s="321">
        <f>IF(COUNTIFS(D361,"*OUTSTANDING*"),"OUTSTANDING",MAX(0,N(D361)-N(I361)))</f>
        <v/>
      </c>
      <c r="R361" s="321">
        <f>IF(COUNTIFS(D361:E361,"*OUTSTANDING*"),"OUTSTANDING",IF(N(D361)=0,0,E361*Q361/D361))</f>
        <v/>
      </c>
      <c r="S361" s="180" t="n"/>
      <c r="T361" s="180" t="n"/>
      <c r="U361" s="180" t="n"/>
    </row>
    <row r="362">
      <c r="A362" s="180" t="n"/>
      <c r="B362" s="180" t="n"/>
      <c r="C362" s="181" t="n"/>
      <c r="D362" s="259" t="n"/>
      <c r="E362" s="259" t="n"/>
      <c r="F362" s="180" t="n"/>
      <c r="G362" s="180" t="n"/>
      <c r="H362" s="181" t="n"/>
      <c r="I362" s="259" t="n"/>
      <c r="J362" s="259" t="n"/>
      <c r="K362" s="180" t="n"/>
      <c r="L362" s="143">
        <f>IF(COUNTIFS(D362:E362,"*OUTSTANDING*"),"",IF(J362=0,0,J362-E362*IF(D362=0,0,I362/D362)))</f>
        <v/>
      </c>
      <c r="M362" s="322">
        <f>IF(N(I362)=0,"",IF(COUNT(C362,H362)&lt;2,"?",IF(H362-C362&gt;365,"Y","N")))</f>
        <v/>
      </c>
      <c r="N362" s="143">
        <f>IF(OR(N(I362)=0,COUNT(C362,H362)&lt;2,COUNT(L362)=0),"",IF(M362="Y",MAX(L362,0),0))</f>
        <v/>
      </c>
      <c r="O362" s="143">
        <f>IF(OR(N(I362)=0,COUNT(C362,H362)&lt;2,COUNT(L362)=0),"",IF(M362="N",MAX(L362,0),0))</f>
        <v/>
      </c>
      <c r="P362" s="143">
        <f>IF(OR(N(I362)=0,COUNT(L362)=0),"",MIN(L362,0))</f>
        <v/>
      </c>
      <c r="Q362" s="321">
        <f>IF(COUNTIFS(D362,"*OUTSTANDING*"),"OUTSTANDING",MAX(0,N(D362)-N(I362)))</f>
        <v/>
      </c>
      <c r="R362" s="321">
        <f>IF(COUNTIFS(D362:E362,"*OUTSTANDING*"),"OUTSTANDING",IF(N(D362)=0,0,E362*Q362/D362))</f>
        <v/>
      </c>
      <c r="S362" s="180" t="n"/>
      <c r="T362" s="180" t="n"/>
      <c r="U362" s="180" t="n"/>
    </row>
    <row r="363">
      <c r="A363" s="180" t="n"/>
      <c r="B363" s="180" t="n"/>
      <c r="C363" s="181" t="n"/>
      <c r="D363" s="259" t="n"/>
      <c r="E363" s="259" t="n"/>
      <c r="F363" s="180" t="n"/>
      <c r="G363" s="180" t="n"/>
      <c r="H363" s="181" t="n"/>
      <c r="I363" s="259" t="n"/>
      <c r="J363" s="259" t="n"/>
      <c r="K363" s="180" t="n"/>
      <c r="L363" s="143">
        <f>IF(COUNTIFS(D363:E363,"*OUTSTANDING*"),"",IF(J363=0,0,J363-E363*IF(D363=0,0,I363/D363)))</f>
        <v/>
      </c>
      <c r="M363" s="322">
        <f>IF(N(I363)=0,"",IF(COUNT(C363,H363)&lt;2,"?",IF(H363-C363&gt;365,"Y","N")))</f>
        <v/>
      </c>
      <c r="N363" s="143">
        <f>IF(OR(N(I363)=0,COUNT(C363,H363)&lt;2,COUNT(L363)=0),"",IF(M363="Y",MAX(L363,0),0))</f>
        <v/>
      </c>
      <c r="O363" s="143">
        <f>IF(OR(N(I363)=0,COUNT(C363,H363)&lt;2,COUNT(L363)=0),"",IF(M363="N",MAX(L363,0),0))</f>
        <v/>
      </c>
      <c r="P363" s="143">
        <f>IF(OR(N(I363)=0,COUNT(L363)=0),"",MIN(L363,0))</f>
        <v/>
      </c>
      <c r="Q363" s="321">
        <f>IF(COUNTIFS(D363,"*OUTSTANDING*"),"OUTSTANDING",MAX(0,N(D363)-N(I363)))</f>
        <v/>
      </c>
      <c r="R363" s="321">
        <f>IF(COUNTIFS(D363:E363,"*OUTSTANDING*"),"OUTSTANDING",IF(N(D363)=0,0,E363*Q363/D363))</f>
        <v/>
      </c>
      <c r="S363" s="180" t="n"/>
      <c r="T363" s="180" t="n"/>
      <c r="U363" s="180" t="n"/>
    </row>
    <row r="364">
      <c r="A364" s="180" t="n"/>
      <c r="B364" s="180" t="n"/>
      <c r="C364" s="181" t="n"/>
      <c r="D364" s="259" t="n"/>
      <c r="E364" s="259" t="n"/>
      <c r="F364" s="180" t="n"/>
      <c r="G364" s="180" t="n"/>
      <c r="H364" s="181" t="n"/>
      <c r="I364" s="259" t="n"/>
      <c r="J364" s="259" t="n"/>
      <c r="K364" s="180" t="n"/>
      <c r="L364" s="143">
        <f>IF(COUNTIFS(D364:E364,"*OUTSTANDING*"),"",IF(J364=0,0,J364-E364*IF(D364=0,0,I364/D364)))</f>
        <v/>
      </c>
      <c r="M364" s="322">
        <f>IF(N(I364)=0,"",IF(COUNT(C364,H364)&lt;2,"?",IF(H364-C364&gt;365,"Y","N")))</f>
        <v/>
      </c>
      <c r="N364" s="143">
        <f>IF(OR(N(I364)=0,COUNT(C364,H364)&lt;2,COUNT(L364)=0),"",IF(M364="Y",MAX(L364,0),0))</f>
        <v/>
      </c>
      <c r="O364" s="143">
        <f>IF(OR(N(I364)=0,COUNT(C364,H364)&lt;2,COUNT(L364)=0),"",IF(M364="N",MAX(L364,0),0))</f>
        <v/>
      </c>
      <c r="P364" s="143">
        <f>IF(OR(N(I364)=0,COUNT(L364)=0),"",MIN(L364,0))</f>
        <v/>
      </c>
      <c r="Q364" s="321">
        <f>IF(COUNTIFS(D364,"*OUTSTANDING*"),"OUTSTANDING",MAX(0,N(D364)-N(I364)))</f>
        <v/>
      </c>
      <c r="R364" s="321">
        <f>IF(COUNTIFS(D364:E364,"*OUTSTANDING*"),"OUTSTANDING",IF(N(D364)=0,0,E364*Q364/D364))</f>
        <v/>
      </c>
      <c r="S364" s="180" t="n"/>
      <c r="T364" s="180" t="n"/>
      <c r="U364" s="180" t="n"/>
    </row>
    <row r="365">
      <c r="A365" s="180" t="n"/>
      <c r="B365" s="180" t="n"/>
      <c r="C365" s="181" t="n"/>
      <c r="D365" s="259" t="n"/>
      <c r="E365" s="259" t="n"/>
      <c r="F365" s="180" t="n"/>
      <c r="G365" s="180" t="n"/>
      <c r="H365" s="181" t="n"/>
      <c r="I365" s="259" t="n"/>
      <c r="J365" s="259" t="n"/>
      <c r="K365" s="180" t="n"/>
      <c r="L365" s="143">
        <f>IF(COUNTIFS(D365:E365,"*OUTSTANDING*"),"",IF(J365=0,0,J365-E365*IF(D365=0,0,I365/D365)))</f>
        <v/>
      </c>
      <c r="M365" s="322">
        <f>IF(N(I365)=0,"",IF(COUNT(C365,H365)&lt;2,"?",IF(H365-C365&gt;365,"Y","N")))</f>
        <v/>
      </c>
      <c r="N365" s="143">
        <f>IF(OR(N(I365)=0,COUNT(C365,H365)&lt;2,COUNT(L365)=0),"",IF(M365="Y",MAX(L365,0),0))</f>
        <v/>
      </c>
      <c r="O365" s="143">
        <f>IF(OR(N(I365)=0,COUNT(C365,H365)&lt;2,COUNT(L365)=0),"",IF(M365="N",MAX(L365,0),0))</f>
        <v/>
      </c>
      <c r="P365" s="143">
        <f>IF(OR(N(I365)=0,COUNT(L365)=0),"",MIN(L365,0))</f>
        <v/>
      </c>
      <c r="Q365" s="321">
        <f>IF(COUNTIFS(D365,"*OUTSTANDING*"),"OUTSTANDING",MAX(0,N(D365)-N(I365)))</f>
        <v/>
      </c>
      <c r="R365" s="321">
        <f>IF(COUNTIFS(D365:E365,"*OUTSTANDING*"),"OUTSTANDING",IF(N(D365)=0,0,E365*Q365/D365))</f>
        <v/>
      </c>
      <c r="S365" s="180" t="n"/>
      <c r="T365" s="180" t="n"/>
      <c r="U365" s="180" t="n"/>
    </row>
    <row r="366">
      <c r="A366" s="180" t="n"/>
      <c r="B366" s="180" t="n"/>
      <c r="C366" s="181" t="n"/>
      <c r="D366" s="259" t="n"/>
      <c r="E366" s="259" t="n"/>
      <c r="F366" s="180" t="n"/>
      <c r="G366" s="180" t="n"/>
      <c r="H366" s="181" t="n"/>
      <c r="I366" s="259" t="n"/>
      <c r="J366" s="259" t="n"/>
      <c r="K366" s="180" t="n"/>
      <c r="L366" s="143">
        <f>IF(COUNTIFS(D366:E366,"*OUTSTANDING*"),"",IF(J366=0,0,J366-E366*IF(D366=0,0,I366/D366)))</f>
        <v/>
      </c>
      <c r="M366" s="322">
        <f>IF(N(I366)=0,"",IF(COUNT(C366,H366)&lt;2,"?",IF(H366-C366&gt;365,"Y","N")))</f>
        <v/>
      </c>
      <c r="N366" s="143">
        <f>IF(OR(N(I366)=0,COUNT(C366,H366)&lt;2,COUNT(L366)=0),"",IF(M366="Y",MAX(L366,0),0))</f>
        <v/>
      </c>
      <c r="O366" s="143">
        <f>IF(OR(N(I366)=0,COUNT(C366,H366)&lt;2,COUNT(L366)=0),"",IF(M366="N",MAX(L366,0),0))</f>
        <v/>
      </c>
      <c r="P366" s="143">
        <f>IF(OR(N(I366)=0,COUNT(L366)=0),"",MIN(L366,0))</f>
        <v/>
      </c>
      <c r="Q366" s="321">
        <f>IF(COUNTIFS(D366,"*OUTSTANDING*"),"OUTSTANDING",MAX(0,N(D366)-N(I366)))</f>
        <v/>
      </c>
      <c r="R366" s="321">
        <f>IF(COUNTIFS(D366:E366,"*OUTSTANDING*"),"OUTSTANDING",IF(N(D366)=0,0,E366*Q366/D366))</f>
        <v/>
      </c>
      <c r="S366" s="180" t="n"/>
      <c r="T366" s="180" t="n"/>
      <c r="U366" s="180" t="n"/>
    </row>
    <row r="367">
      <c r="A367" s="180" t="n"/>
      <c r="B367" s="180" t="n"/>
      <c r="C367" s="181" t="n"/>
      <c r="D367" s="259" t="n"/>
      <c r="E367" s="259" t="n"/>
      <c r="F367" s="180" t="n"/>
      <c r="G367" s="180" t="n"/>
      <c r="H367" s="181" t="n"/>
      <c r="I367" s="259" t="n"/>
      <c r="J367" s="259" t="n"/>
      <c r="K367" s="180" t="n"/>
      <c r="L367" s="143">
        <f>IF(COUNTIFS(D367:E367,"*OUTSTANDING*"),"",IF(J367=0,0,J367-E367*IF(D367=0,0,I367/D367)))</f>
        <v/>
      </c>
      <c r="M367" s="322">
        <f>IF(N(I367)=0,"",IF(COUNT(C367,H367)&lt;2,"?",IF(H367-C367&gt;365,"Y","N")))</f>
        <v/>
      </c>
      <c r="N367" s="143">
        <f>IF(OR(N(I367)=0,COUNT(C367,H367)&lt;2,COUNT(L367)=0),"",IF(M367="Y",MAX(L367,0),0))</f>
        <v/>
      </c>
      <c r="O367" s="143">
        <f>IF(OR(N(I367)=0,COUNT(C367,H367)&lt;2,COUNT(L367)=0),"",IF(M367="N",MAX(L367,0),0))</f>
        <v/>
      </c>
      <c r="P367" s="143">
        <f>IF(OR(N(I367)=0,COUNT(L367)=0),"",MIN(L367,0))</f>
        <v/>
      </c>
      <c r="Q367" s="321">
        <f>IF(COUNTIFS(D367,"*OUTSTANDING*"),"OUTSTANDING",MAX(0,N(D367)-N(I367)))</f>
        <v/>
      </c>
      <c r="R367" s="321">
        <f>IF(COUNTIFS(D367:E367,"*OUTSTANDING*"),"OUTSTANDING",IF(N(D367)=0,0,E367*Q367/D367))</f>
        <v/>
      </c>
      <c r="S367" s="180" t="n"/>
      <c r="T367" s="180" t="n"/>
      <c r="U367" s="180" t="n"/>
    </row>
    <row r="368">
      <c r="A368" s="180" t="n"/>
      <c r="B368" s="180" t="n"/>
      <c r="C368" s="181" t="n"/>
      <c r="D368" s="259" t="n"/>
      <c r="E368" s="259" t="n"/>
      <c r="F368" s="180" t="n"/>
      <c r="G368" s="180" t="n"/>
      <c r="H368" s="181" t="n"/>
      <c r="I368" s="259" t="n"/>
      <c r="J368" s="259" t="n"/>
      <c r="K368" s="180" t="n"/>
      <c r="L368" s="143">
        <f>IF(COUNTIFS(D368:E368,"*OUTSTANDING*"),"",IF(J368=0,0,J368-E368*IF(D368=0,0,I368/D368)))</f>
        <v/>
      </c>
      <c r="M368" s="322">
        <f>IF(N(I368)=0,"",IF(COUNT(C368,H368)&lt;2,"?",IF(H368-C368&gt;365,"Y","N")))</f>
        <v/>
      </c>
      <c r="N368" s="143">
        <f>IF(OR(N(I368)=0,COUNT(C368,H368)&lt;2,COUNT(L368)=0),"",IF(M368="Y",MAX(L368,0),0))</f>
        <v/>
      </c>
      <c r="O368" s="143">
        <f>IF(OR(N(I368)=0,COUNT(C368,H368)&lt;2,COUNT(L368)=0),"",IF(M368="N",MAX(L368,0),0))</f>
        <v/>
      </c>
      <c r="P368" s="143">
        <f>IF(OR(N(I368)=0,COUNT(L368)=0),"",MIN(L368,0))</f>
        <v/>
      </c>
      <c r="Q368" s="321">
        <f>IF(COUNTIFS(D368,"*OUTSTANDING*"),"OUTSTANDING",MAX(0,N(D368)-N(I368)))</f>
        <v/>
      </c>
      <c r="R368" s="321">
        <f>IF(COUNTIFS(D368:E368,"*OUTSTANDING*"),"OUTSTANDING",IF(N(D368)=0,0,E368*Q368/D368))</f>
        <v/>
      </c>
      <c r="S368" s="180" t="n"/>
      <c r="T368" s="180" t="n"/>
      <c r="U368" s="180" t="n"/>
    </row>
    <row r="369">
      <c r="A369" s="180" t="n"/>
      <c r="B369" s="180" t="n"/>
      <c r="C369" s="181" t="n"/>
      <c r="D369" s="259" t="n"/>
      <c r="E369" s="259" t="n"/>
      <c r="F369" s="180" t="n"/>
      <c r="G369" s="180" t="n"/>
      <c r="H369" s="181" t="n"/>
      <c r="I369" s="259" t="n"/>
      <c r="J369" s="259" t="n"/>
      <c r="K369" s="180" t="n"/>
      <c r="L369" s="143">
        <f>IF(COUNTIFS(D369:E369,"*OUTSTANDING*"),"",IF(J369=0,0,J369-E369*IF(D369=0,0,I369/D369)))</f>
        <v/>
      </c>
      <c r="M369" s="322">
        <f>IF(N(I369)=0,"",IF(COUNT(C369,H369)&lt;2,"?",IF(H369-C369&gt;365,"Y","N")))</f>
        <v/>
      </c>
      <c r="N369" s="143">
        <f>IF(OR(N(I369)=0,COUNT(C369,H369)&lt;2,COUNT(L369)=0),"",IF(M369="Y",MAX(L369,0),0))</f>
        <v/>
      </c>
      <c r="O369" s="143">
        <f>IF(OR(N(I369)=0,COUNT(C369,H369)&lt;2,COUNT(L369)=0),"",IF(M369="N",MAX(L369,0),0))</f>
        <v/>
      </c>
      <c r="P369" s="143">
        <f>IF(OR(N(I369)=0,COUNT(L369)=0),"",MIN(L369,0))</f>
        <v/>
      </c>
      <c r="Q369" s="321">
        <f>IF(COUNTIFS(D369,"*OUTSTANDING*"),"OUTSTANDING",MAX(0,N(D369)-N(I369)))</f>
        <v/>
      </c>
      <c r="R369" s="321">
        <f>IF(COUNTIFS(D369:E369,"*OUTSTANDING*"),"OUTSTANDING",IF(N(D369)=0,0,E369*Q369/D369))</f>
        <v/>
      </c>
      <c r="S369" s="180" t="n"/>
      <c r="T369" s="180" t="n"/>
      <c r="U369" s="180" t="n"/>
    </row>
    <row r="370">
      <c r="A370" s="180" t="n"/>
      <c r="B370" s="180" t="n"/>
      <c r="C370" s="181" t="n"/>
      <c r="D370" s="259" t="n"/>
      <c r="E370" s="259" t="n"/>
      <c r="F370" s="180" t="n"/>
      <c r="G370" s="180" t="n"/>
      <c r="H370" s="181" t="n"/>
      <c r="I370" s="259" t="n"/>
      <c r="J370" s="259" t="n"/>
      <c r="K370" s="180" t="n"/>
      <c r="L370" s="143">
        <f>IF(COUNTIFS(D370:E370,"*OUTSTANDING*"),"",IF(J370=0,0,J370-E370*IF(D370=0,0,I370/D370)))</f>
        <v/>
      </c>
      <c r="M370" s="322">
        <f>IF(N(I370)=0,"",IF(COUNT(C370,H370)&lt;2,"?",IF(H370-C370&gt;365,"Y","N")))</f>
        <v/>
      </c>
      <c r="N370" s="143">
        <f>IF(OR(N(I370)=0,COUNT(C370,H370)&lt;2,COUNT(L370)=0),"",IF(M370="Y",MAX(L370,0),0))</f>
        <v/>
      </c>
      <c r="O370" s="143">
        <f>IF(OR(N(I370)=0,COUNT(C370,H370)&lt;2,COUNT(L370)=0),"",IF(M370="N",MAX(L370,0),0))</f>
        <v/>
      </c>
      <c r="P370" s="143">
        <f>IF(OR(N(I370)=0,COUNT(L370)=0),"",MIN(L370,0))</f>
        <v/>
      </c>
      <c r="Q370" s="321">
        <f>IF(COUNTIFS(D370,"*OUTSTANDING*"),"OUTSTANDING",MAX(0,N(D370)-N(I370)))</f>
        <v/>
      </c>
      <c r="R370" s="321">
        <f>IF(COUNTIFS(D370:E370,"*OUTSTANDING*"),"OUTSTANDING",IF(N(D370)=0,0,E370*Q370/D370))</f>
        <v/>
      </c>
      <c r="S370" s="180" t="n"/>
      <c r="T370" s="180" t="n"/>
      <c r="U370" s="180" t="n"/>
    </row>
    <row r="371">
      <c r="A371" s="180" t="n"/>
      <c r="B371" s="180" t="n"/>
      <c r="C371" s="181" t="n"/>
      <c r="D371" s="259" t="n"/>
      <c r="E371" s="259" t="n"/>
      <c r="F371" s="180" t="n"/>
      <c r="G371" s="180" t="n"/>
      <c r="H371" s="181" t="n"/>
      <c r="I371" s="259" t="n"/>
      <c r="J371" s="259" t="n"/>
      <c r="K371" s="180" t="n"/>
      <c r="L371" s="143">
        <f>IF(COUNTIFS(D371:E371,"*OUTSTANDING*"),"",IF(J371=0,0,J371-E371*IF(D371=0,0,I371/D371)))</f>
        <v/>
      </c>
      <c r="M371" s="322">
        <f>IF(N(I371)=0,"",IF(COUNT(C371,H371)&lt;2,"?",IF(H371-C371&gt;365,"Y","N")))</f>
        <v/>
      </c>
      <c r="N371" s="143">
        <f>IF(OR(N(I371)=0,COUNT(C371,H371)&lt;2,COUNT(L371)=0),"",IF(M371="Y",MAX(L371,0),0))</f>
        <v/>
      </c>
      <c r="O371" s="143">
        <f>IF(OR(N(I371)=0,COUNT(C371,H371)&lt;2,COUNT(L371)=0),"",IF(M371="N",MAX(L371,0),0))</f>
        <v/>
      </c>
      <c r="P371" s="143">
        <f>IF(OR(N(I371)=0,COUNT(L371)=0),"",MIN(L371,0))</f>
        <v/>
      </c>
      <c r="Q371" s="321">
        <f>IF(COUNTIFS(D371,"*OUTSTANDING*"),"OUTSTANDING",MAX(0,N(D371)-N(I371)))</f>
        <v/>
      </c>
      <c r="R371" s="321">
        <f>IF(COUNTIFS(D371:E371,"*OUTSTANDING*"),"OUTSTANDING",IF(N(D371)=0,0,E371*Q371/D371))</f>
        <v/>
      </c>
      <c r="S371" s="180" t="n"/>
      <c r="T371" s="180" t="n"/>
      <c r="U371" s="180" t="n"/>
    </row>
    <row r="372">
      <c r="A372" s="180" t="n"/>
      <c r="B372" s="180" t="n"/>
      <c r="C372" s="181" t="n"/>
      <c r="D372" s="259" t="n"/>
      <c r="E372" s="259" t="n"/>
      <c r="F372" s="180" t="n"/>
      <c r="G372" s="180" t="n"/>
      <c r="H372" s="181" t="n"/>
      <c r="I372" s="259" t="n"/>
      <c r="J372" s="259" t="n"/>
      <c r="K372" s="180" t="n"/>
      <c r="L372" s="143">
        <f>IF(COUNTIFS(D372:E372,"*OUTSTANDING*"),"",IF(J372=0,0,J372-E372*IF(D372=0,0,I372/D372)))</f>
        <v/>
      </c>
      <c r="M372" s="322">
        <f>IF(N(I372)=0,"",IF(COUNT(C372,H372)&lt;2,"?",IF(H372-C372&gt;365,"Y","N")))</f>
        <v/>
      </c>
      <c r="N372" s="143">
        <f>IF(OR(N(I372)=0,COUNT(C372,H372)&lt;2,COUNT(L372)=0),"",IF(M372="Y",MAX(L372,0),0))</f>
        <v/>
      </c>
      <c r="O372" s="143">
        <f>IF(OR(N(I372)=0,COUNT(C372,H372)&lt;2,COUNT(L372)=0),"",IF(M372="N",MAX(L372,0),0))</f>
        <v/>
      </c>
      <c r="P372" s="143">
        <f>IF(OR(N(I372)=0,COUNT(L372)=0),"",MIN(L372,0))</f>
        <v/>
      </c>
      <c r="Q372" s="321">
        <f>IF(COUNTIFS(D372,"*OUTSTANDING*"),"OUTSTANDING",MAX(0,N(D372)-N(I372)))</f>
        <v/>
      </c>
      <c r="R372" s="321">
        <f>IF(COUNTIFS(D372:E372,"*OUTSTANDING*"),"OUTSTANDING",IF(N(D372)=0,0,E372*Q372/D372))</f>
        <v/>
      </c>
      <c r="S372" s="180" t="n"/>
      <c r="T372" s="180" t="n"/>
      <c r="U372" s="180" t="n"/>
    </row>
    <row r="373">
      <c r="A373" s="180" t="n"/>
      <c r="B373" s="180" t="n"/>
      <c r="C373" s="181" t="n"/>
      <c r="D373" s="259" t="n"/>
      <c r="E373" s="259" t="n"/>
      <c r="F373" s="180" t="n"/>
      <c r="G373" s="180" t="n"/>
      <c r="H373" s="181" t="n"/>
      <c r="I373" s="259" t="n"/>
      <c r="J373" s="259" t="n"/>
      <c r="K373" s="180" t="n"/>
      <c r="L373" s="143">
        <f>IF(COUNTIFS(D373:E373,"*OUTSTANDING*"),"",IF(J373=0,0,J373-E373*IF(D373=0,0,I373/D373)))</f>
        <v/>
      </c>
      <c r="M373" s="322">
        <f>IF(N(I373)=0,"",IF(COUNT(C373,H373)&lt;2,"?",IF(H373-C373&gt;365,"Y","N")))</f>
        <v/>
      </c>
      <c r="N373" s="143">
        <f>IF(OR(N(I373)=0,COUNT(C373,H373)&lt;2,COUNT(L373)=0),"",IF(M373="Y",MAX(L373,0),0))</f>
        <v/>
      </c>
      <c r="O373" s="143">
        <f>IF(OR(N(I373)=0,COUNT(C373,H373)&lt;2,COUNT(L373)=0),"",IF(M373="N",MAX(L373,0),0))</f>
        <v/>
      </c>
      <c r="P373" s="143">
        <f>IF(OR(N(I373)=0,COUNT(L373)=0),"",MIN(L373,0))</f>
        <v/>
      </c>
      <c r="Q373" s="321">
        <f>IF(COUNTIFS(D373,"*OUTSTANDING*"),"OUTSTANDING",MAX(0,N(D373)-N(I373)))</f>
        <v/>
      </c>
      <c r="R373" s="321">
        <f>IF(COUNTIFS(D373:E373,"*OUTSTANDING*"),"OUTSTANDING",IF(N(D373)=0,0,E373*Q373/D373))</f>
        <v/>
      </c>
      <c r="S373" s="180" t="n"/>
      <c r="T373" s="180" t="n"/>
      <c r="U373" s="180" t="n"/>
    </row>
    <row r="374">
      <c r="A374" s="180" t="n"/>
      <c r="B374" s="180" t="n"/>
      <c r="C374" s="181" t="n"/>
      <c r="D374" s="259" t="n"/>
      <c r="E374" s="259" t="n"/>
      <c r="F374" s="180" t="n"/>
      <c r="G374" s="180" t="n"/>
      <c r="H374" s="181" t="n"/>
      <c r="I374" s="259" t="n"/>
      <c r="J374" s="259" t="n"/>
      <c r="K374" s="180" t="n"/>
      <c r="L374" s="143">
        <f>IF(COUNTIFS(D374:E374,"*OUTSTANDING*"),"",IF(J374=0,0,J374-E374*IF(D374=0,0,I374/D374)))</f>
        <v/>
      </c>
      <c r="M374" s="322">
        <f>IF(N(I374)=0,"",IF(COUNT(C374,H374)&lt;2,"?",IF(H374-C374&gt;365,"Y","N")))</f>
        <v/>
      </c>
      <c r="N374" s="143">
        <f>IF(OR(N(I374)=0,COUNT(C374,H374)&lt;2,COUNT(L374)=0),"",IF(M374="Y",MAX(L374,0),0))</f>
        <v/>
      </c>
      <c r="O374" s="143">
        <f>IF(OR(N(I374)=0,COUNT(C374,H374)&lt;2,COUNT(L374)=0),"",IF(M374="N",MAX(L374,0),0))</f>
        <v/>
      </c>
      <c r="P374" s="143">
        <f>IF(OR(N(I374)=0,COUNT(L374)=0),"",MIN(L374,0))</f>
        <v/>
      </c>
      <c r="Q374" s="321">
        <f>IF(COUNTIFS(D374,"*OUTSTANDING*"),"OUTSTANDING",MAX(0,N(D374)-N(I374)))</f>
        <v/>
      </c>
      <c r="R374" s="321">
        <f>IF(COUNTIFS(D374:E374,"*OUTSTANDING*"),"OUTSTANDING",IF(N(D374)=0,0,E374*Q374/D374))</f>
        <v/>
      </c>
      <c r="S374" s="180" t="n"/>
      <c r="T374" s="180" t="n"/>
      <c r="U374" s="180" t="n"/>
    </row>
    <row r="375">
      <c r="A375" s="180" t="n"/>
      <c r="B375" s="180" t="n"/>
      <c r="C375" s="181" t="n"/>
      <c r="D375" s="259" t="n"/>
      <c r="E375" s="259" t="n"/>
      <c r="F375" s="180" t="n"/>
      <c r="G375" s="180" t="n"/>
      <c r="H375" s="181" t="n"/>
      <c r="I375" s="259" t="n"/>
      <c r="J375" s="259" t="n"/>
      <c r="K375" s="180" t="n"/>
      <c r="L375" s="143">
        <f>IF(COUNTIFS(D375:E375,"*OUTSTANDING*"),"",IF(J375=0,0,J375-E375*IF(D375=0,0,I375/D375)))</f>
        <v/>
      </c>
      <c r="M375" s="322">
        <f>IF(N(I375)=0,"",IF(COUNT(C375,H375)&lt;2,"?",IF(H375-C375&gt;365,"Y","N")))</f>
        <v/>
      </c>
      <c r="N375" s="143">
        <f>IF(OR(N(I375)=0,COUNT(C375,H375)&lt;2,COUNT(L375)=0),"",IF(M375="Y",MAX(L375,0),0))</f>
        <v/>
      </c>
      <c r="O375" s="143">
        <f>IF(OR(N(I375)=0,COUNT(C375,H375)&lt;2,COUNT(L375)=0),"",IF(M375="N",MAX(L375,0),0))</f>
        <v/>
      </c>
      <c r="P375" s="143">
        <f>IF(OR(N(I375)=0,COUNT(L375)=0),"",MIN(L375,0))</f>
        <v/>
      </c>
      <c r="Q375" s="321">
        <f>IF(COUNTIFS(D375,"*OUTSTANDING*"),"OUTSTANDING",MAX(0,N(D375)-N(I375)))</f>
        <v/>
      </c>
      <c r="R375" s="321">
        <f>IF(COUNTIFS(D375:E375,"*OUTSTANDING*"),"OUTSTANDING",IF(N(D375)=0,0,E375*Q375/D375))</f>
        <v/>
      </c>
      <c r="S375" s="180" t="n"/>
      <c r="T375" s="180" t="n"/>
      <c r="U375" s="180" t="n"/>
    </row>
    <row r="376">
      <c r="A376" s="180" t="n"/>
      <c r="B376" s="180" t="n"/>
      <c r="C376" s="181" t="n"/>
      <c r="D376" s="259" t="n"/>
      <c r="E376" s="259" t="n"/>
      <c r="F376" s="180" t="n"/>
      <c r="G376" s="180" t="n"/>
      <c r="H376" s="181" t="n"/>
      <c r="I376" s="259" t="n"/>
      <c r="J376" s="259" t="n"/>
      <c r="K376" s="180" t="n"/>
      <c r="L376" s="143">
        <f>IF(COUNTIFS(D376:E376,"*OUTSTANDING*"),"",IF(J376=0,0,J376-E376*IF(D376=0,0,I376/D376)))</f>
        <v/>
      </c>
      <c r="M376" s="322">
        <f>IF(N(I376)=0,"",IF(COUNT(C376,H376)&lt;2,"?",IF(H376-C376&gt;365,"Y","N")))</f>
        <v/>
      </c>
      <c r="N376" s="143">
        <f>IF(OR(N(I376)=0,COUNT(C376,H376)&lt;2,COUNT(L376)=0),"",IF(M376="Y",MAX(L376,0),0))</f>
        <v/>
      </c>
      <c r="O376" s="143">
        <f>IF(OR(N(I376)=0,COUNT(C376,H376)&lt;2,COUNT(L376)=0),"",IF(M376="N",MAX(L376,0),0))</f>
        <v/>
      </c>
      <c r="P376" s="143">
        <f>IF(OR(N(I376)=0,COUNT(L376)=0),"",MIN(L376,0))</f>
        <v/>
      </c>
      <c r="Q376" s="321">
        <f>IF(COUNTIFS(D376,"*OUTSTANDING*"),"OUTSTANDING",MAX(0,N(D376)-N(I376)))</f>
        <v/>
      </c>
      <c r="R376" s="321">
        <f>IF(COUNTIFS(D376:E376,"*OUTSTANDING*"),"OUTSTANDING",IF(N(D376)=0,0,E376*Q376/D376))</f>
        <v/>
      </c>
      <c r="S376" s="180" t="n"/>
      <c r="T376" s="180" t="n"/>
      <c r="U376" s="180" t="n"/>
    </row>
    <row r="377">
      <c r="A377" s="180" t="n"/>
      <c r="B377" s="180" t="n"/>
      <c r="C377" s="181" t="n"/>
      <c r="D377" s="259" t="n"/>
      <c r="E377" s="259" t="n"/>
      <c r="F377" s="180" t="n"/>
      <c r="G377" s="180" t="n"/>
      <c r="H377" s="181" t="n"/>
      <c r="I377" s="259" t="n"/>
      <c r="J377" s="259" t="n"/>
      <c r="K377" s="180" t="n"/>
      <c r="L377" s="143">
        <f>IF(COUNTIFS(D377:E377,"*OUTSTANDING*"),"",IF(J377=0,0,J377-E377*IF(D377=0,0,I377/D377)))</f>
        <v/>
      </c>
      <c r="M377" s="322">
        <f>IF(N(I377)=0,"",IF(COUNT(C377,H377)&lt;2,"?",IF(H377-C377&gt;365,"Y","N")))</f>
        <v/>
      </c>
      <c r="N377" s="143">
        <f>IF(OR(N(I377)=0,COUNT(C377,H377)&lt;2,COUNT(L377)=0),"",IF(M377="Y",MAX(L377,0),0))</f>
        <v/>
      </c>
      <c r="O377" s="143">
        <f>IF(OR(N(I377)=0,COUNT(C377,H377)&lt;2,COUNT(L377)=0),"",IF(M377="N",MAX(L377,0),0))</f>
        <v/>
      </c>
      <c r="P377" s="143">
        <f>IF(OR(N(I377)=0,COUNT(L377)=0),"",MIN(L377,0))</f>
        <v/>
      </c>
      <c r="Q377" s="321">
        <f>IF(COUNTIFS(D377,"*OUTSTANDING*"),"OUTSTANDING",MAX(0,N(D377)-N(I377)))</f>
        <v/>
      </c>
      <c r="R377" s="321">
        <f>IF(COUNTIFS(D377:E377,"*OUTSTANDING*"),"OUTSTANDING",IF(N(D377)=0,0,E377*Q377/D377))</f>
        <v/>
      </c>
      <c r="S377" s="180" t="n"/>
      <c r="T377" s="180" t="n"/>
      <c r="U377" s="180" t="n"/>
    </row>
    <row r="378">
      <c r="A378" s="180" t="n"/>
      <c r="B378" s="180" t="n"/>
      <c r="C378" s="181" t="n"/>
      <c r="D378" s="259" t="n"/>
      <c r="E378" s="259" t="n"/>
      <c r="F378" s="180" t="n"/>
      <c r="G378" s="180" t="n"/>
      <c r="H378" s="181" t="n"/>
      <c r="I378" s="259" t="n"/>
      <c r="J378" s="259" t="n"/>
      <c r="K378" s="180" t="n"/>
      <c r="L378" s="143">
        <f>IF(COUNTIFS(D378:E378,"*OUTSTANDING*"),"",IF(J378=0,0,J378-E378*IF(D378=0,0,I378/D378)))</f>
        <v/>
      </c>
      <c r="M378" s="322">
        <f>IF(N(I378)=0,"",IF(COUNT(C378,H378)&lt;2,"?",IF(H378-C378&gt;365,"Y","N")))</f>
        <v/>
      </c>
      <c r="N378" s="143">
        <f>IF(OR(N(I378)=0,COUNT(C378,H378)&lt;2,COUNT(L378)=0),"",IF(M378="Y",MAX(L378,0),0))</f>
        <v/>
      </c>
      <c r="O378" s="143">
        <f>IF(OR(N(I378)=0,COUNT(C378,H378)&lt;2,COUNT(L378)=0),"",IF(M378="N",MAX(L378,0),0))</f>
        <v/>
      </c>
      <c r="P378" s="143">
        <f>IF(OR(N(I378)=0,COUNT(L378)=0),"",MIN(L378,0))</f>
        <v/>
      </c>
      <c r="Q378" s="321">
        <f>IF(COUNTIFS(D378,"*OUTSTANDING*"),"OUTSTANDING",MAX(0,N(D378)-N(I378)))</f>
        <v/>
      </c>
      <c r="R378" s="321">
        <f>IF(COUNTIFS(D378:E378,"*OUTSTANDING*"),"OUTSTANDING",IF(N(D378)=0,0,E378*Q378/D378))</f>
        <v/>
      </c>
      <c r="S378" s="180" t="n"/>
      <c r="T378" s="180" t="n"/>
      <c r="U378" s="180" t="n"/>
    </row>
    <row r="379">
      <c r="A379" s="180" t="n"/>
      <c r="B379" s="180" t="n"/>
      <c r="C379" s="181" t="n"/>
      <c r="D379" s="259" t="n"/>
      <c r="E379" s="259" t="n"/>
      <c r="F379" s="180" t="n"/>
      <c r="G379" s="180" t="n"/>
      <c r="H379" s="181" t="n"/>
      <c r="I379" s="259" t="n"/>
      <c r="J379" s="259" t="n"/>
      <c r="K379" s="180" t="n"/>
      <c r="L379" s="143">
        <f>IF(COUNTIFS(D379:E379,"*OUTSTANDING*"),"",IF(J379=0,0,J379-E379*IF(D379=0,0,I379/D379)))</f>
        <v/>
      </c>
      <c r="M379" s="322">
        <f>IF(N(I379)=0,"",IF(COUNT(C379,H379)&lt;2,"?",IF(H379-C379&gt;365,"Y","N")))</f>
        <v/>
      </c>
      <c r="N379" s="143">
        <f>IF(OR(N(I379)=0,COUNT(C379,H379)&lt;2,COUNT(L379)=0),"",IF(M379="Y",MAX(L379,0),0))</f>
        <v/>
      </c>
      <c r="O379" s="143">
        <f>IF(OR(N(I379)=0,COUNT(C379,H379)&lt;2,COUNT(L379)=0),"",IF(M379="N",MAX(L379,0),0))</f>
        <v/>
      </c>
      <c r="P379" s="143">
        <f>IF(OR(N(I379)=0,COUNT(L379)=0),"",MIN(L379,0))</f>
        <v/>
      </c>
      <c r="Q379" s="321">
        <f>IF(COUNTIFS(D379,"*OUTSTANDING*"),"OUTSTANDING",MAX(0,N(D379)-N(I379)))</f>
        <v/>
      </c>
      <c r="R379" s="321">
        <f>IF(COUNTIFS(D379:E379,"*OUTSTANDING*"),"OUTSTANDING",IF(N(D379)=0,0,E379*Q379/D379))</f>
        <v/>
      </c>
      <c r="S379" s="180" t="n"/>
      <c r="T379" s="180" t="n"/>
      <c r="U379" s="180" t="n"/>
    </row>
    <row r="380">
      <c r="A380" s="180" t="n"/>
      <c r="B380" s="180" t="n"/>
      <c r="C380" s="181" t="n"/>
      <c r="D380" s="259" t="n"/>
      <c r="E380" s="259" t="n"/>
      <c r="F380" s="180" t="n"/>
      <c r="G380" s="180" t="n"/>
      <c r="H380" s="181" t="n"/>
      <c r="I380" s="259" t="n"/>
      <c r="J380" s="259" t="n"/>
      <c r="K380" s="180" t="n"/>
      <c r="L380" s="143">
        <f>IF(COUNTIFS(D380:E380,"*OUTSTANDING*"),"",IF(J380=0,0,J380-E380*IF(D380=0,0,I380/D380)))</f>
        <v/>
      </c>
      <c r="M380" s="322">
        <f>IF(N(I380)=0,"",IF(COUNT(C380,H380)&lt;2,"?",IF(H380-C380&gt;365,"Y","N")))</f>
        <v/>
      </c>
      <c r="N380" s="143">
        <f>IF(OR(N(I380)=0,COUNT(C380,H380)&lt;2,COUNT(L380)=0),"",IF(M380="Y",MAX(L380,0),0))</f>
        <v/>
      </c>
      <c r="O380" s="143">
        <f>IF(OR(N(I380)=0,COUNT(C380,H380)&lt;2,COUNT(L380)=0),"",IF(M380="N",MAX(L380,0),0))</f>
        <v/>
      </c>
      <c r="P380" s="143">
        <f>IF(OR(N(I380)=0,COUNT(L380)=0),"",MIN(L380,0))</f>
        <v/>
      </c>
      <c r="Q380" s="321">
        <f>IF(COUNTIFS(D380,"*OUTSTANDING*"),"OUTSTANDING",MAX(0,N(D380)-N(I380)))</f>
        <v/>
      </c>
      <c r="R380" s="321">
        <f>IF(COUNTIFS(D380:E380,"*OUTSTANDING*"),"OUTSTANDING",IF(N(D380)=0,0,E380*Q380/D380))</f>
        <v/>
      </c>
      <c r="S380" s="180" t="n"/>
      <c r="T380" s="180" t="n"/>
      <c r="U380" s="180" t="n"/>
    </row>
    <row r="381">
      <c r="A381" s="180" t="n"/>
      <c r="B381" s="180" t="n"/>
      <c r="C381" s="181" t="n"/>
      <c r="D381" s="259" t="n"/>
      <c r="E381" s="259" t="n"/>
      <c r="F381" s="180" t="n"/>
      <c r="G381" s="180" t="n"/>
      <c r="H381" s="181" t="n"/>
      <c r="I381" s="259" t="n"/>
      <c r="J381" s="259" t="n"/>
      <c r="K381" s="180" t="n"/>
      <c r="L381" s="143">
        <f>IF(COUNTIFS(D381:E381,"*OUTSTANDING*"),"",IF(J381=0,0,J381-E381*IF(D381=0,0,I381/D381)))</f>
        <v/>
      </c>
      <c r="M381" s="322">
        <f>IF(N(I381)=0,"",IF(COUNT(C381,H381)&lt;2,"?",IF(H381-C381&gt;365,"Y","N")))</f>
        <v/>
      </c>
      <c r="N381" s="143">
        <f>IF(OR(N(I381)=0,COUNT(C381,H381)&lt;2,COUNT(L381)=0),"",IF(M381="Y",MAX(L381,0),0))</f>
        <v/>
      </c>
      <c r="O381" s="143">
        <f>IF(OR(N(I381)=0,COUNT(C381,H381)&lt;2,COUNT(L381)=0),"",IF(M381="N",MAX(L381,0),0))</f>
        <v/>
      </c>
      <c r="P381" s="143">
        <f>IF(OR(N(I381)=0,COUNT(L381)=0),"",MIN(L381,0))</f>
        <v/>
      </c>
      <c r="Q381" s="321">
        <f>IF(COUNTIFS(D381,"*OUTSTANDING*"),"OUTSTANDING",MAX(0,N(D381)-N(I381)))</f>
        <v/>
      </c>
      <c r="R381" s="321">
        <f>IF(COUNTIFS(D381:E381,"*OUTSTANDING*"),"OUTSTANDING",IF(N(D381)=0,0,E381*Q381/D381))</f>
        <v/>
      </c>
      <c r="S381" s="180" t="n"/>
      <c r="T381" s="180" t="n"/>
      <c r="U381" s="180" t="n"/>
    </row>
    <row r="382">
      <c r="A382" s="180" t="n"/>
      <c r="B382" s="180" t="n"/>
      <c r="C382" s="181" t="n"/>
      <c r="D382" s="259" t="n"/>
      <c r="E382" s="259" t="n"/>
      <c r="F382" s="180" t="n"/>
      <c r="G382" s="180" t="n"/>
      <c r="H382" s="181" t="n"/>
      <c r="I382" s="259" t="n"/>
      <c r="J382" s="259" t="n"/>
      <c r="K382" s="180" t="n"/>
      <c r="L382" s="143">
        <f>IF(COUNTIFS(D382:E382,"*OUTSTANDING*"),"",IF(J382=0,0,J382-E382*IF(D382=0,0,I382/D382)))</f>
        <v/>
      </c>
      <c r="M382" s="322">
        <f>IF(N(I382)=0,"",IF(COUNT(C382,H382)&lt;2,"?",IF(H382-C382&gt;365,"Y","N")))</f>
        <v/>
      </c>
      <c r="N382" s="143">
        <f>IF(OR(N(I382)=0,COUNT(C382,H382)&lt;2,COUNT(L382)=0),"",IF(M382="Y",MAX(L382,0),0))</f>
        <v/>
      </c>
      <c r="O382" s="143">
        <f>IF(OR(N(I382)=0,COUNT(C382,H382)&lt;2,COUNT(L382)=0),"",IF(M382="N",MAX(L382,0),0))</f>
        <v/>
      </c>
      <c r="P382" s="143">
        <f>IF(OR(N(I382)=0,COUNT(L382)=0),"",MIN(L382,0))</f>
        <v/>
      </c>
      <c r="Q382" s="321">
        <f>IF(COUNTIFS(D382,"*OUTSTANDING*"),"OUTSTANDING",MAX(0,N(D382)-N(I382)))</f>
        <v/>
      </c>
      <c r="R382" s="321">
        <f>IF(COUNTIFS(D382:E382,"*OUTSTANDING*"),"OUTSTANDING",IF(N(D382)=0,0,E382*Q382/D382))</f>
        <v/>
      </c>
      <c r="S382" s="180" t="n"/>
      <c r="T382" s="180" t="n"/>
      <c r="U382" s="180" t="n"/>
    </row>
    <row r="383">
      <c r="A383" s="180" t="n"/>
      <c r="B383" s="180" t="n"/>
      <c r="C383" s="181" t="n"/>
      <c r="D383" s="259" t="n"/>
      <c r="E383" s="259" t="n"/>
      <c r="F383" s="180" t="n"/>
      <c r="G383" s="180" t="n"/>
      <c r="H383" s="181" t="n"/>
      <c r="I383" s="259" t="n"/>
      <c r="J383" s="259" t="n"/>
      <c r="K383" s="180" t="n"/>
      <c r="L383" s="143">
        <f>IF(COUNTIFS(D383:E383,"*OUTSTANDING*"),"",IF(J383=0,0,J383-E383*IF(D383=0,0,I383/D383)))</f>
        <v/>
      </c>
      <c r="M383" s="322">
        <f>IF(N(I383)=0,"",IF(COUNT(C383,H383)&lt;2,"?",IF(H383-C383&gt;365,"Y","N")))</f>
        <v/>
      </c>
      <c r="N383" s="143">
        <f>IF(OR(N(I383)=0,COUNT(C383,H383)&lt;2,COUNT(L383)=0),"",IF(M383="Y",MAX(L383,0),0))</f>
        <v/>
      </c>
      <c r="O383" s="143">
        <f>IF(OR(N(I383)=0,COUNT(C383,H383)&lt;2,COUNT(L383)=0),"",IF(M383="N",MAX(L383,0),0))</f>
        <v/>
      </c>
      <c r="P383" s="143">
        <f>IF(OR(N(I383)=0,COUNT(L383)=0),"",MIN(L383,0))</f>
        <v/>
      </c>
      <c r="Q383" s="321">
        <f>IF(COUNTIFS(D383,"*OUTSTANDING*"),"OUTSTANDING",MAX(0,N(D383)-N(I383)))</f>
        <v/>
      </c>
      <c r="R383" s="321">
        <f>IF(COUNTIFS(D383:E383,"*OUTSTANDING*"),"OUTSTANDING",IF(N(D383)=0,0,E383*Q383/D383))</f>
        <v/>
      </c>
      <c r="S383" s="180" t="n"/>
      <c r="T383" s="180" t="n"/>
      <c r="U383" s="180" t="n"/>
    </row>
    <row r="384">
      <c r="A384" s="180" t="n"/>
      <c r="B384" s="180" t="n"/>
      <c r="C384" s="181" t="n"/>
      <c r="D384" s="259" t="n"/>
      <c r="E384" s="259" t="n"/>
      <c r="F384" s="180" t="n"/>
      <c r="G384" s="180" t="n"/>
      <c r="H384" s="181" t="n"/>
      <c r="I384" s="259" t="n"/>
      <c r="J384" s="259" t="n"/>
      <c r="K384" s="180" t="n"/>
      <c r="L384" s="143">
        <f>IF(COUNTIFS(D384:E384,"*OUTSTANDING*"),"",IF(J384=0,0,J384-E384*IF(D384=0,0,I384/D384)))</f>
        <v/>
      </c>
      <c r="M384" s="322">
        <f>IF(N(I384)=0,"",IF(COUNT(C384,H384)&lt;2,"?",IF(H384-C384&gt;365,"Y","N")))</f>
        <v/>
      </c>
      <c r="N384" s="143">
        <f>IF(OR(N(I384)=0,COUNT(C384,H384)&lt;2,COUNT(L384)=0),"",IF(M384="Y",MAX(L384,0),0))</f>
        <v/>
      </c>
      <c r="O384" s="143">
        <f>IF(OR(N(I384)=0,COUNT(C384,H384)&lt;2,COUNT(L384)=0),"",IF(M384="N",MAX(L384,0),0))</f>
        <v/>
      </c>
      <c r="P384" s="143">
        <f>IF(OR(N(I384)=0,COUNT(L384)=0),"",MIN(L384,0))</f>
        <v/>
      </c>
      <c r="Q384" s="321">
        <f>IF(COUNTIFS(D384,"*OUTSTANDING*"),"OUTSTANDING",MAX(0,N(D384)-N(I384)))</f>
        <v/>
      </c>
      <c r="R384" s="321">
        <f>IF(COUNTIFS(D384:E384,"*OUTSTANDING*"),"OUTSTANDING",IF(N(D384)=0,0,E384*Q384/D384))</f>
        <v/>
      </c>
      <c r="S384" s="180" t="n"/>
      <c r="T384" s="180" t="n"/>
      <c r="U384" s="180" t="n"/>
    </row>
    <row r="385">
      <c r="A385" s="180" t="n"/>
      <c r="B385" s="180" t="n"/>
      <c r="C385" s="181" t="n"/>
      <c r="D385" s="259" t="n"/>
      <c r="E385" s="259" t="n"/>
      <c r="F385" s="180" t="n"/>
      <c r="G385" s="180" t="n"/>
      <c r="H385" s="181" t="n"/>
      <c r="I385" s="259" t="n"/>
      <c r="J385" s="259" t="n"/>
      <c r="K385" s="180" t="n"/>
      <c r="L385" s="143">
        <f>IF(COUNTIFS(D385:E385,"*OUTSTANDING*"),"",IF(J385=0,0,J385-E385*IF(D385=0,0,I385/D385)))</f>
        <v/>
      </c>
      <c r="M385" s="322">
        <f>IF(N(I385)=0,"",IF(COUNT(C385,H385)&lt;2,"?",IF(H385-C385&gt;365,"Y","N")))</f>
        <v/>
      </c>
      <c r="N385" s="143">
        <f>IF(OR(N(I385)=0,COUNT(C385,H385)&lt;2,COUNT(L385)=0),"",IF(M385="Y",MAX(L385,0),0))</f>
        <v/>
      </c>
      <c r="O385" s="143">
        <f>IF(OR(N(I385)=0,COUNT(C385,H385)&lt;2,COUNT(L385)=0),"",IF(M385="N",MAX(L385,0),0))</f>
        <v/>
      </c>
      <c r="P385" s="143">
        <f>IF(OR(N(I385)=0,COUNT(L385)=0),"",MIN(L385,0))</f>
        <v/>
      </c>
      <c r="Q385" s="321">
        <f>IF(COUNTIFS(D385,"*OUTSTANDING*"),"OUTSTANDING",MAX(0,N(D385)-N(I385)))</f>
        <v/>
      </c>
      <c r="R385" s="321">
        <f>IF(COUNTIFS(D385:E385,"*OUTSTANDING*"),"OUTSTANDING",IF(N(D385)=0,0,E385*Q385/D385))</f>
        <v/>
      </c>
      <c r="S385" s="180" t="n"/>
      <c r="T385" s="180" t="n"/>
      <c r="U385" s="180" t="n"/>
    </row>
    <row r="386">
      <c r="A386" s="180" t="n"/>
      <c r="B386" s="180" t="n"/>
      <c r="C386" s="181" t="n"/>
      <c r="D386" s="259" t="n"/>
      <c r="E386" s="259" t="n"/>
      <c r="F386" s="180" t="n"/>
      <c r="G386" s="180" t="n"/>
      <c r="H386" s="181" t="n"/>
      <c r="I386" s="259" t="n"/>
      <c r="J386" s="259" t="n"/>
      <c r="K386" s="180" t="n"/>
      <c r="L386" s="143">
        <f>IF(COUNTIFS(D386:E386,"*OUTSTANDING*"),"",IF(J386=0,0,J386-E386*IF(D386=0,0,I386/D386)))</f>
        <v/>
      </c>
      <c r="M386" s="322">
        <f>IF(N(I386)=0,"",IF(COUNT(C386,H386)&lt;2,"?",IF(H386-C386&gt;365,"Y","N")))</f>
        <v/>
      </c>
      <c r="N386" s="143">
        <f>IF(OR(N(I386)=0,COUNT(C386,H386)&lt;2,COUNT(L386)=0),"",IF(M386="Y",MAX(L386,0),0))</f>
        <v/>
      </c>
      <c r="O386" s="143">
        <f>IF(OR(N(I386)=0,COUNT(C386,H386)&lt;2,COUNT(L386)=0),"",IF(M386="N",MAX(L386,0),0))</f>
        <v/>
      </c>
      <c r="P386" s="143">
        <f>IF(OR(N(I386)=0,COUNT(L386)=0),"",MIN(L386,0))</f>
        <v/>
      </c>
      <c r="Q386" s="321">
        <f>IF(COUNTIFS(D386,"*OUTSTANDING*"),"OUTSTANDING",MAX(0,N(D386)-N(I386)))</f>
        <v/>
      </c>
      <c r="R386" s="321">
        <f>IF(COUNTIFS(D386:E386,"*OUTSTANDING*"),"OUTSTANDING",IF(N(D386)=0,0,E386*Q386/D386))</f>
        <v/>
      </c>
      <c r="S386" s="180" t="n"/>
      <c r="T386" s="180" t="n"/>
      <c r="U386" s="180" t="n"/>
    </row>
    <row r="387">
      <c r="A387" s="180" t="n"/>
      <c r="B387" s="180" t="n"/>
      <c r="C387" s="181" t="n"/>
      <c r="D387" s="259" t="n"/>
      <c r="E387" s="259" t="n"/>
      <c r="F387" s="180" t="n"/>
      <c r="G387" s="180" t="n"/>
      <c r="H387" s="181" t="n"/>
      <c r="I387" s="259" t="n"/>
      <c r="J387" s="259" t="n"/>
      <c r="K387" s="180" t="n"/>
      <c r="L387" s="143">
        <f>IF(COUNTIFS(D387:E387,"*OUTSTANDING*"),"",IF(J387=0,0,J387-E387*IF(D387=0,0,I387/D387)))</f>
        <v/>
      </c>
      <c r="M387" s="322">
        <f>IF(N(I387)=0,"",IF(COUNT(C387,H387)&lt;2,"?",IF(H387-C387&gt;365,"Y","N")))</f>
        <v/>
      </c>
      <c r="N387" s="143">
        <f>IF(OR(N(I387)=0,COUNT(C387,H387)&lt;2,COUNT(L387)=0),"",IF(M387="Y",MAX(L387,0),0))</f>
        <v/>
      </c>
      <c r="O387" s="143">
        <f>IF(OR(N(I387)=0,COUNT(C387,H387)&lt;2,COUNT(L387)=0),"",IF(M387="N",MAX(L387,0),0))</f>
        <v/>
      </c>
      <c r="P387" s="143">
        <f>IF(OR(N(I387)=0,COUNT(L387)=0),"",MIN(L387,0))</f>
        <v/>
      </c>
      <c r="Q387" s="321">
        <f>IF(COUNTIFS(D387,"*OUTSTANDING*"),"OUTSTANDING",MAX(0,N(D387)-N(I387)))</f>
        <v/>
      </c>
      <c r="R387" s="321">
        <f>IF(COUNTIFS(D387:E387,"*OUTSTANDING*"),"OUTSTANDING",IF(N(D387)=0,0,E387*Q387/D387))</f>
        <v/>
      </c>
      <c r="S387" s="180" t="n"/>
      <c r="T387" s="180" t="n"/>
      <c r="U387" s="180" t="n"/>
    </row>
    <row r="388">
      <c r="A388" s="180" t="n"/>
      <c r="B388" s="180" t="n"/>
      <c r="C388" s="181" t="n"/>
      <c r="D388" s="259" t="n"/>
      <c r="E388" s="259" t="n"/>
      <c r="F388" s="180" t="n"/>
      <c r="G388" s="180" t="n"/>
      <c r="H388" s="181" t="n"/>
      <c r="I388" s="259" t="n"/>
      <c r="J388" s="259" t="n"/>
      <c r="K388" s="180" t="n"/>
      <c r="L388" s="143">
        <f>IF(COUNTIFS(D388:E388,"*OUTSTANDING*"),"",IF(J388=0,0,J388-E388*IF(D388=0,0,I388/D388)))</f>
        <v/>
      </c>
      <c r="M388" s="322">
        <f>IF(N(I388)=0,"",IF(COUNT(C388,H388)&lt;2,"?",IF(H388-C388&gt;365,"Y","N")))</f>
        <v/>
      </c>
      <c r="N388" s="143">
        <f>IF(OR(N(I388)=0,COUNT(C388,H388)&lt;2,COUNT(L388)=0),"",IF(M388="Y",MAX(L388,0),0))</f>
        <v/>
      </c>
      <c r="O388" s="143">
        <f>IF(OR(N(I388)=0,COUNT(C388,H388)&lt;2,COUNT(L388)=0),"",IF(M388="N",MAX(L388,0),0))</f>
        <v/>
      </c>
      <c r="P388" s="143">
        <f>IF(OR(N(I388)=0,COUNT(L388)=0),"",MIN(L388,0))</f>
        <v/>
      </c>
      <c r="Q388" s="321">
        <f>IF(COUNTIFS(D388,"*OUTSTANDING*"),"OUTSTANDING",MAX(0,N(D388)-N(I388)))</f>
        <v/>
      </c>
      <c r="R388" s="321">
        <f>IF(COUNTIFS(D388:E388,"*OUTSTANDING*"),"OUTSTANDING",IF(N(D388)=0,0,E388*Q388/D388))</f>
        <v/>
      </c>
      <c r="S388" s="180" t="n"/>
      <c r="T388" s="180" t="n"/>
      <c r="U388" s="180" t="n"/>
    </row>
    <row r="389">
      <c r="A389" s="180" t="n"/>
      <c r="B389" s="180" t="n"/>
      <c r="C389" s="181" t="n"/>
      <c r="D389" s="259" t="n"/>
      <c r="E389" s="259" t="n"/>
      <c r="F389" s="180" t="n"/>
      <c r="G389" s="180" t="n"/>
      <c r="H389" s="181" t="n"/>
      <c r="I389" s="259" t="n"/>
      <c r="J389" s="259" t="n"/>
      <c r="K389" s="180" t="n"/>
      <c r="L389" s="143">
        <f>IF(COUNTIFS(D389:E389,"*OUTSTANDING*"),"",IF(J389=0,0,J389-E389*IF(D389=0,0,I389/D389)))</f>
        <v/>
      </c>
      <c r="M389" s="322">
        <f>IF(N(I389)=0,"",IF(COUNT(C389,H389)&lt;2,"?",IF(H389-C389&gt;365,"Y","N")))</f>
        <v/>
      </c>
      <c r="N389" s="143">
        <f>IF(OR(N(I389)=0,COUNT(C389,H389)&lt;2,COUNT(L389)=0),"",IF(M389="Y",MAX(L389,0),0))</f>
        <v/>
      </c>
      <c r="O389" s="143">
        <f>IF(OR(N(I389)=0,COUNT(C389,H389)&lt;2,COUNT(L389)=0),"",IF(M389="N",MAX(L389,0),0))</f>
        <v/>
      </c>
      <c r="P389" s="143">
        <f>IF(OR(N(I389)=0,COUNT(L389)=0),"",MIN(L389,0))</f>
        <v/>
      </c>
      <c r="Q389" s="321">
        <f>IF(COUNTIFS(D389,"*OUTSTANDING*"),"OUTSTANDING",MAX(0,N(D389)-N(I389)))</f>
        <v/>
      </c>
      <c r="R389" s="321">
        <f>IF(COUNTIFS(D389:E389,"*OUTSTANDING*"),"OUTSTANDING",IF(N(D389)=0,0,E389*Q389/D389))</f>
        <v/>
      </c>
      <c r="S389" s="180" t="n"/>
      <c r="T389" s="180" t="n"/>
      <c r="U389" s="180" t="n"/>
    </row>
    <row r="390">
      <c r="A390" s="180" t="n"/>
      <c r="B390" s="180" t="n"/>
      <c r="C390" s="181" t="n"/>
      <c r="D390" s="259" t="n"/>
      <c r="E390" s="259" t="n"/>
      <c r="F390" s="180" t="n"/>
      <c r="G390" s="180" t="n"/>
      <c r="H390" s="181" t="n"/>
      <c r="I390" s="259" t="n"/>
      <c r="J390" s="259" t="n"/>
      <c r="K390" s="180" t="n"/>
      <c r="L390" s="143">
        <f>IF(COUNTIFS(D390:E390,"*OUTSTANDING*"),"",IF(J390=0,0,J390-E390*IF(D390=0,0,I390/D390)))</f>
        <v/>
      </c>
      <c r="M390" s="322">
        <f>IF(N(I390)=0,"",IF(COUNT(C390,H390)&lt;2,"?",IF(H390-C390&gt;365,"Y","N")))</f>
        <v/>
      </c>
      <c r="N390" s="143">
        <f>IF(OR(N(I390)=0,COUNT(C390,H390)&lt;2,COUNT(L390)=0),"",IF(M390="Y",MAX(L390,0),0))</f>
        <v/>
      </c>
      <c r="O390" s="143">
        <f>IF(OR(N(I390)=0,COUNT(C390,H390)&lt;2,COUNT(L390)=0),"",IF(M390="N",MAX(L390,0),0))</f>
        <v/>
      </c>
      <c r="P390" s="143">
        <f>IF(OR(N(I390)=0,COUNT(L390)=0),"",MIN(L390,0))</f>
        <v/>
      </c>
      <c r="Q390" s="321">
        <f>IF(COUNTIFS(D390,"*OUTSTANDING*"),"OUTSTANDING",MAX(0,N(D390)-N(I390)))</f>
        <v/>
      </c>
      <c r="R390" s="321">
        <f>IF(COUNTIFS(D390:E390,"*OUTSTANDING*"),"OUTSTANDING",IF(N(D390)=0,0,E390*Q390/D390))</f>
        <v/>
      </c>
      <c r="S390" s="180" t="n"/>
      <c r="T390" s="180" t="n"/>
      <c r="U390" s="180" t="n"/>
    </row>
    <row r="391">
      <c r="A391" s="180" t="n"/>
      <c r="B391" s="180" t="n"/>
      <c r="C391" s="181" t="n"/>
      <c r="D391" s="259" t="n"/>
      <c r="E391" s="259" t="n"/>
      <c r="F391" s="180" t="n"/>
      <c r="G391" s="180" t="n"/>
      <c r="H391" s="181" t="n"/>
      <c r="I391" s="259" t="n"/>
      <c r="J391" s="259" t="n"/>
      <c r="K391" s="180" t="n"/>
      <c r="L391" s="143">
        <f>IF(COUNTIFS(D391:E391,"*OUTSTANDING*"),"",IF(J391=0,0,J391-E391*IF(D391=0,0,I391/D391)))</f>
        <v/>
      </c>
      <c r="M391" s="322">
        <f>IF(N(I391)=0,"",IF(COUNT(C391,H391)&lt;2,"?",IF(H391-C391&gt;365,"Y","N")))</f>
        <v/>
      </c>
      <c r="N391" s="143">
        <f>IF(OR(N(I391)=0,COUNT(C391,H391)&lt;2,COUNT(L391)=0),"",IF(M391="Y",MAX(L391,0),0))</f>
        <v/>
      </c>
      <c r="O391" s="143">
        <f>IF(OR(N(I391)=0,COUNT(C391,H391)&lt;2,COUNT(L391)=0),"",IF(M391="N",MAX(L391,0),0))</f>
        <v/>
      </c>
      <c r="P391" s="143">
        <f>IF(OR(N(I391)=0,COUNT(L391)=0),"",MIN(L391,0))</f>
        <v/>
      </c>
      <c r="Q391" s="321">
        <f>IF(COUNTIFS(D391,"*OUTSTANDING*"),"OUTSTANDING",MAX(0,N(D391)-N(I391)))</f>
        <v/>
      </c>
      <c r="R391" s="321">
        <f>IF(COUNTIFS(D391:E391,"*OUTSTANDING*"),"OUTSTANDING",IF(N(D391)=0,0,E391*Q391/D391))</f>
        <v/>
      </c>
      <c r="S391" s="180" t="n"/>
      <c r="T391" s="180" t="n"/>
      <c r="U391" s="180" t="n"/>
    </row>
    <row r="392">
      <c r="A392" s="180" t="n"/>
      <c r="B392" s="180" t="n"/>
      <c r="C392" s="181" t="n"/>
      <c r="D392" s="259" t="n"/>
      <c r="E392" s="259" t="n"/>
      <c r="F392" s="180" t="n"/>
      <c r="G392" s="180" t="n"/>
      <c r="H392" s="181" t="n"/>
      <c r="I392" s="259" t="n"/>
      <c r="J392" s="259" t="n"/>
      <c r="K392" s="180" t="n"/>
      <c r="L392" s="143">
        <f>IF(COUNTIFS(D392:E392,"*OUTSTANDING*"),"",IF(J392=0,0,J392-E392*IF(D392=0,0,I392/D392)))</f>
        <v/>
      </c>
      <c r="M392" s="322">
        <f>IF(N(I392)=0,"",IF(COUNT(C392,H392)&lt;2,"?",IF(H392-C392&gt;365,"Y","N")))</f>
        <v/>
      </c>
      <c r="N392" s="143">
        <f>IF(OR(N(I392)=0,COUNT(C392,H392)&lt;2,COUNT(L392)=0),"",IF(M392="Y",MAX(L392,0),0))</f>
        <v/>
      </c>
      <c r="O392" s="143">
        <f>IF(OR(N(I392)=0,COUNT(C392,H392)&lt;2,COUNT(L392)=0),"",IF(M392="N",MAX(L392,0),0))</f>
        <v/>
      </c>
      <c r="P392" s="143">
        <f>IF(OR(N(I392)=0,COUNT(L392)=0),"",MIN(L392,0))</f>
        <v/>
      </c>
      <c r="Q392" s="321">
        <f>IF(COUNTIFS(D392,"*OUTSTANDING*"),"OUTSTANDING",MAX(0,N(D392)-N(I392)))</f>
        <v/>
      </c>
      <c r="R392" s="321">
        <f>IF(COUNTIFS(D392:E392,"*OUTSTANDING*"),"OUTSTANDING",IF(N(D392)=0,0,E392*Q392/D392))</f>
        <v/>
      </c>
      <c r="S392" s="180" t="n"/>
      <c r="T392" s="180" t="n"/>
      <c r="U392" s="180" t="n"/>
    </row>
    <row r="393">
      <c r="A393" s="180" t="n"/>
      <c r="B393" s="180" t="n"/>
      <c r="C393" s="181" t="n"/>
      <c r="D393" s="259" t="n"/>
      <c r="E393" s="259" t="n"/>
      <c r="F393" s="180" t="n"/>
      <c r="G393" s="180" t="n"/>
      <c r="H393" s="181" t="n"/>
      <c r="I393" s="259" t="n"/>
      <c r="J393" s="259" t="n"/>
      <c r="K393" s="180" t="n"/>
      <c r="L393" s="143">
        <f>IF(COUNTIFS(D393:E393,"*OUTSTANDING*"),"",IF(J393=0,0,J393-E393*IF(D393=0,0,I393/D393)))</f>
        <v/>
      </c>
      <c r="M393" s="322">
        <f>IF(N(I393)=0,"",IF(COUNT(C393,H393)&lt;2,"?",IF(H393-C393&gt;365,"Y","N")))</f>
        <v/>
      </c>
      <c r="N393" s="143">
        <f>IF(OR(N(I393)=0,COUNT(C393,H393)&lt;2,COUNT(L393)=0),"",IF(M393="Y",MAX(L393,0),0))</f>
        <v/>
      </c>
      <c r="O393" s="143">
        <f>IF(OR(N(I393)=0,COUNT(C393,H393)&lt;2,COUNT(L393)=0),"",IF(M393="N",MAX(L393,0),0))</f>
        <v/>
      </c>
      <c r="P393" s="143">
        <f>IF(OR(N(I393)=0,COUNT(L393)=0),"",MIN(L393,0))</f>
        <v/>
      </c>
      <c r="Q393" s="321">
        <f>IF(COUNTIFS(D393,"*OUTSTANDING*"),"OUTSTANDING",MAX(0,N(D393)-N(I393)))</f>
        <v/>
      </c>
      <c r="R393" s="321">
        <f>IF(COUNTIFS(D393:E393,"*OUTSTANDING*"),"OUTSTANDING",IF(N(D393)=0,0,E393*Q393/D393))</f>
        <v/>
      </c>
      <c r="S393" s="180" t="n"/>
      <c r="T393" s="180" t="n"/>
      <c r="U393" s="180" t="n"/>
    </row>
    <row r="394">
      <c r="A394" s="180" t="n"/>
      <c r="B394" s="180" t="n"/>
      <c r="C394" s="181" t="n"/>
      <c r="D394" s="259" t="n"/>
      <c r="E394" s="259" t="n"/>
      <c r="F394" s="180" t="n"/>
      <c r="G394" s="180" t="n"/>
      <c r="H394" s="181" t="n"/>
      <c r="I394" s="259" t="n"/>
      <c r="J394" s="259" t="n"/>
      <c r="K394" s="180" t="n"/>
      <c r="L394" s="143">
        <f>IF(COUNTIFS(D394:E394,"*OUTSTANDING*"),"",IF(J394=0,0,J394-E394*IF(D394=0,0,I394/D394)))</f>
        <v/>
      </c>
      <c r="M394" s="322">
        <f>IF(N(I394)=0,"",IF(COUNT(C394,H394)&lt;2,"?",IF(H394-C394&gt;365,"Y","N")))</f>
        <v/>
      </c>
      <c r="N394" s="143">
        <f>IF(OR(N(I394)=0,COUNT(C394,H394)&lt;2,COUNT(L394)=0),"",IF(M394="Y",MAX(L394,0),0))</f>
        <v/>
      </c>
      <c r="O394" s="143">
        <f>IF(OR(N(I394)=0,COUNT(C394,H394)&lt;2,COUNT(L394)=0),"",IF(M394="N",MAX(L394,0),0))</f>
        <v/>
      </c>
      <c r="P394" s="143">
        <f>IF(OR(N(I394)=0,COUNT(L394)=0),"",MIN(L394,0))</f>
        <v/>
      </c>
      <c r="Q394" s="321">
        <f>IF(COUNTIFS(D394,"*OUTSTANDING*"),"OUTSTANDING",MAX(0,N(D394)-N(I394)))</f>
        <v/>
      </c>
      <c r="R394" s="321">
        <f>IF(COUNTIFS(D394:E394,"*OUTSTANDING*"),"OUTSTANDING",IF(N(D394)=0,0,E394*Q394/D394))</f>
        <v/>
      </c>
      <c r="S394" s="180" t="n"/>
      <c r="T394" s="180" t="n"/>
      <c r="U394" s="180" t="n"/>
    </row>
    <row r="395">
      <c r="A395" s="180" t="n"/>
      <c r="B395" s="180" t="n"/>
      <c r="C395" s="181" t="n"/>
      <c r="D395" s="259" t="n"/>
      <c r="E395" s="259" t="n"/>
      <c r="F395" s="180" t="n"/>
      <c r="G395" s="180" t="n"/>
      <c r="H395" s="181" t="n"/>
      <c r="I395" s="259" t="n"/>
      <c r="J395" s="259" t="n"/>
      <c r="K395" s="180" t="n"/>
      <c r="L395" s="143">
        <f>IF(COUNTIFS(D395:E395,"*OUTSTANDING*"),"",IF(J395=0,0,J395-E395*IF(D395=0,0,I395/D395)))</f>
        <v/>
      </c>
      <c r="M395" s="322">
        <f>IF(N(I395)=0,"",IF(COUNT(C395,H395)&lt;2,"?",IF(H395-C395&gt;365,"Y","N")))</f>
        <v/>
      </c>
      <c r="N395" s="143">
        <f>IF(OR(N(I395)=0,COUNT(C395,H395)&lt;2,COUNT(L395)=0),"",IF(M395="Y",MAX(L395,0),0))</f>
        <v/>
      </c>
      <c r="O395" s="143">
        <f>IF(OR(N(I395)=0,COUNT(C395,H395)&lt;2,COUNT(L395)=0),"",IF(M395="N",MAX(L395,0),0))</f>
        <v/>
      </c>
      <c r="P395" s="143">
        <f>IF(OR(N(I395)=0,COUNT(L395)=0),"",MIN(L395,0))</f>
        <v/>
      </c>
      <c r="Q395" s="321">
        <f>IF(COUNTIFS(D395,"*OUTSTANDING*"),"OUTSTANDING",MAX(0,N(D395)-N(I395)))</f>
        <v/>
      </c>
      <c r="R395" s="321">
        <f>IF(COUNTIFS(D395:E395,"*OUTSTANDING*"),"OUTSTANDING",IF(N(D395)=0,0,E395*Q395/D395))</f>
        <v/>
      </c>
      <c r="S395" s="180" t="n"/>
      <c r="T395" s="180" t="n"/>
      <c r="U395" s="180" t="n"/>
    </row>
    <row r="396">
      <c r="A396" s="180" t="n"/>
      <c r="B396" s="180" t="n"/>
      <c r="C396" s="181" t="n"/>
      <c r="D396" s="259" t="n"/>
      <c r="E396" s="259" t="n"/>
      <c r="F396" s="180" t="n"/>
      <c r="G396" s="180" t="n"/>
      <c r="H396" s="181" t="n"/>
      <c r="I396" s="259" t="n"/>
      <c r="J396" s="259" t="n"/>
      <c r="K396" s="180" t="n"/>
      <c r="L396" s="143">
        <f>IF(COUNTIFS(D396:E396,"*OUTSTANDING*"),"",IF(J396=0,0,J396-E396*IF(D396=0,0,I396/D396)))</f>
        <v/>
      </c>
      <c r="M396" s="322">
        <f>IF(N(I396)=0,"",IF(COUNT(C396,H396)&lt;2,"?",IF(H396-C396&gt;365,"Y","N")))</f>
        <v/>
      </c>
      <c r="N396" s="143">
        <f>IF(OR(N(I396)=0,COUNT(C396,H396)&lt;2,COUNT(L396)=0),"",IF(M396="Y",MAX(L396,0),0))</f>
        <v/>
      </c>
      <c r="O396" s="143">
        <f>IF(OR(N(I396)=0,COUNT(C396,H396)&lt;2,COUNT(L396)=0),"",IF(M396="N",MAX(L396,0),0))</f>
        <v/>
      </c>
      <c r="P396" s="143">
        <f>IF(OR(N(I396)=0,COUNT(L396)=0),"",MIN(L396,0))</f>
        <v/>
      </c>
      <c r="Q396" s="321">
        <f>IF(COUNTIFS(D396,"*OUTSTANDING*"),"OUTSTANDING",MAX(0,N(D396)-N(I396)))</f>
        <v/>
      </c>
      <c r="R396" s="321">
        <f>IF(COUNTIFS(D396:E396,"*OUTSTANDING*"),"OUTSTANDING",IF(N(D396)=0,0,E396*Q396/D396))</f>
        <v/>
      </c>
      <c r="S396" s="180" t="n"/>
      <c r="T396" s="180" t="n"/>
      <c r="U396" s="180" t="n"/>
    </row>
    <row r="397">
      <c r="A397" s="180" t="n"/>
      <c r="B397" s="180" t="n"/>
      <c r="C397" s="181" t="n"/>
      <c r="D397" s="259" t="n"/>
      <c r="E397" s="259" t="n"/>
      <c r="F397" s="180" t="n"/>
      <c r="G397" s="180" t="n"/>
      <c r="H397" s="181" t="n"/>
      <c r="I397" s="259" t="n"/>
      <c r="J397" s="259" t="n"/>
      <c r="K397" s="180" t="n"/>
      <c r="L397" s="143">
        <f>IF(COUNTIFS(D397:E397,"*OUTSTANDING*"),"",IF(J397=0,0,J397-E397*IF(D397=0,0,I397/D397)))</f>
        <v/>
      </c>
      <c r="M397" s="322">
        <f>IF(N(I397)=0,"",IF(COUNT(C397,H397)&lt;2,"?",IF(H397-C397&gt;365,"Y","N")))</f>
        <v/>
      </c>
      <c r="N397" s="143">
        <f>IF(OR(N(I397)=0,COUNT(C397,H397)&lt;2,COUNT(L397)=0),"",IF(M397="Y",MAX(L397,0),0))</f>
        <v/>
      </c>
      <c r="O397" s="143">
        <f>IF(OR(N(I397)=0,COUNT(C397,H397)&lt;2,COUNT(L397)=0),"",IF(M397="N",MAX(L397,0),0))</f>
        <v/>
      </c>
      <c r="P397" s="143">
        <f>IF(OR(N(I397)=0,COUNT(L397)=0),"",MIN(L397,0))</f>
        <v/>
      </c>
      <c r="Q397" s="321">
        <f>IF(COUNTIFS(D397,"*OUTSTANDING*"),"OUTSTANDING",MAX(0,N(D397)-N(I397)))</f>
        <v/>
      </c>
      <c r="R397" s="321">
        <f>IF(COUNTIFS(D397:E397,"*OUTSTANDING*"),"OUTSTANDING",IF(N(D397)=0,0,E397*Q397/D397))</f>
        <v/>
      </c>
      <c r="S397" s="180" t="n"/>
      <c r="T397" s="180" t="n"/>
      <c r="U397" s="180" t="n"/>
    </row>
    <row r="398">
      <c r="A398" s="180" t="n"/>
      <c r="B398" s="180" t="n"/>
      <c r="C398" s="181" t="n"/>
      <c r="D398" s="259" t="n"/>
      <c r="E398" s="259" t="n"/>
      <c r="F398" s="180" t="n"/>
      <c r="G398" s="180" t="n"/>
      <c r="H398" s="181" t="n"/>
      <c r="I398" s="259" t="n"/>
      <c r="J398" s="259" t="n"/>
      <c r="K398" s="180" t="n"/>
      <c r="L398" s="143">
        <f>IF(COUNTIFS(D398:E398,"*OUTSTANDING*"),"",IF(J398=0,0,J398-E398*IF(D398=0,0,I398/D398)))</f>
        <v/>
      </c>
      <c r="M398" s="322">
        <f>IF(N(I398)=0,"",IF(COUNT(C398,H398)&lt;2,"?",IF(H398-C398&gt;365,"Y","N")))</f>
        <v/>
      </c>
      <c r="N398" s="143">
        <f>IF(OR(N(I398)=0,COUNT(C398,H398)&lt;2,COUNT(L398)=0),"",IF(M398="Y",MAX(L398,0),0))</f>
        <v/>
      </c>
      <c r="O398" s="143">
        <f>IF(OR(N(I398)=0,COUNT(C398,H398)&lt;2,COUNT(L398)=0),"",IF(M398="N",MAX(L398,0),0))</f>
        <v/>
      </c>
      <c r="P398" s="143">
        <f>IF(OR(N(I398)=0,COUNT(L398)=0),"",MIN(L398,0))</f>
        <v/>
      </c>
      <c r="Q398" s="321">
        <f>IF(COUNTIFS(D398,"*OUTSTANDING*"),"OUTSTANDING",MAX(0,N(D398)-N(I398)))</f>
        <v/>
      </c>
      <c r="R398" s="321">
        <f>IF(COUNTIFS(D398:E398,"*OUTSTANDING*"),"OUTSTANDING",IF(N(D398)=0,0,E398*Q398/D398))</f>
        <v/>
      </c>
      <c r="S398" s="180" t="n"/>
      <c r="T398" s="180" t="n"/>
      <c r="U398" s="180" t="n"/>
    </row>
    <row r="399">
      <c r="A399" s="180" t="n"/>
      <c r="B399" s="180" t="n"/>
      <c r="C399" s="181" t="n"/>
      <c r="D399" s="259" t="n"/>
      <c r="E399" s="259" t="n"/>
      <c r="F399" s="180" t="n"/>
      <c r="G399" s="180" t="n"/>
      <c r="H399" s="181" t="n"/>
      <c r="I399" s="259" t="n"/>
      <c r="J399" s="259" t="n"/>
      <c r="K399" s="180" t="n"/>
      <c r="L399" s="143">
        <f>IF(COUNTIFS(D399:E399,"*OUTSTANDING*"),"",IF(J399=0,0,J399-E399*IF(D399=0,0,I399/D399)))</f>
        <v/>
      </c>
      <c r="M399" s="322">
        <f>IF(N(I399)=0,"",IF(COUNT(C399,H399)&lt;2,"?",IF(H399-C399&gt;365,"Y","N")))</f>
        <v/>
      </c>
      <c r="N399" s="143">
        <f>IF(OR(N(I399)=0,COUNT(C399,H399)&lt;2,COUNT(L399)=0),"",IF(M399="Y",MAX(L399,0),0))</f>
        <v/>
      </c>
      <c r="O399" s="143">
        <f>IF(OR(N(I399)=0,COUNT(C399,H399)&lt;2,COUNT(L399)=0),"",IF(M399="N",MAX(L399,0),0))</f>
        <v/>
      </c>
      <c r="P399" s="143">
        <f>IF(OR(N(I399)=0,COUNT(L399)=0),"",MIN(L399,0))</f>
        <v/>
      </c>
      <c r="Q399" s="321">
        <f>IF(COUNTIFS(D399,"*OUTSTANDING*"),"OUTSTANDING",MAX(0,N(D399)-N(I399)))</f>
        <v/>
      </c>
      <c r="R399" s="321">
        <f>IF(COUNTIFS(D399:E399,"*OUTSTANDING*"),"OUTSTANDING",IF(N(D399)=0,0,E399*Q399/D399))</f>
        <v/>
      </c>
      <c r="S399" s="180" t="n"/>
      <c r="T399" s="180" t="n"/>
      <c r="U399" s="180" t="n"/>
    </row>
    <row r="400">
      <c r="A400" s="180" t="n"/>
      <c r="B400" s="180" t="n"/>
      <c r="C400" s="181" t="n"/>
      <c r="D400" s="259" t="n"/>
      <c r="E400" s="259" t="n"/>
      <c r="F400" s="180" t="n"/>
      <c r="G400" s="180" t="n"/>
      <c r="H400" s="181" t="n"/>
      <c r="I400" s="259" t="n"/>
      <c r="J400" s="259" t="n"/>
      <c r="K400" s="180" t="n"/>
      <c r="L400" s="143">
        <f>IF(COUNTIFS(D400:E400,"*OUTSTANDING*"),"",IF(J400=0,0,J400-E400*IF(D400=0,0,I400/D400)))</f>
        <v/>
      </c>
      <c r="M400" s="322">
        <f>IF(N(I400)=0,"",IF(COUNT(C400,H400)&lt;2,"?",IF(H400-C400&gt;365,"Y","N")))</f>
        <v/>
      </c>
      <c r="N400" s="143">
        <f>IF(OR(N(I400)=0,COUNT(C400,H400)&lt;2,COUNT(L400)=0),"",IF(M400="Y",MAX(L400,0),0))</f>
        <v/>
      </c>
      <c r="O400" s="143">
        <f>IF(OR(N(I400)=0,COUNT(C400,H400)&lt;2,COUNT(L400)=0),"",IF(M400="N",MAX(L400,0),0))</f>
        <v/>
      </c>
      <c r="P400" s="143">
        <f>IF(OR(N(I400)=0,COUNT(L400)=0),"",MIN(L400,0))</f>
        <v/>
      </c>
      <c r="Q400" s="321">
        <f>IF(COUNTIFS(D400,"*OUTSTANDING*"),"OUTSTANDING",MAX(0,N(D400)-N(I400)))</f>
        <v/>
      </c>
      <c r="R400" s="321">
        <f>IF(COUNTIFS(D400:E400,"*OUTSTANDING*"),"OUTSTANDING",IF(N(D400)=0,0,E400*Q400/D400))</f>
        <v/>
      </c>
      <c r="S400" s="180" t="n"/>
      <c r="T400" s="180" t="n"/>
      <c r="U400" s="180" t="n"/>
    </row>
    <row r="401">
      <c r="A401" s="180" t="n"/>
      <c r="B401" s="180" t="n"/>
      <c r="C401" s="181" t="n"/>
      <c r="D401" s="259" t="n"/>
      <c r="E401" s="259" t="n"/>
      <c r="F401" s="180" t="n"/>
      <c r="G401" s="180" t="n"/>
      <c r="H401" s="181" t="n"/>
      <c r="I401" s="259" t="n"/>
      <c r="J401" s="259" t="n"/>
      <c r="K401" s="180" t="n"/>
      <c r="L401" s="143">
        <f>IF(COUNTIFS(D401:E401,"*OUTSTANDING*"),"",IF(J401=0,0,J401-E401*IF(D401=0,0,I401/D401)))</f>
        <v/>
      </c>
      <c r="M401" s="322">
        <f>IF(N(I401)=0,"",IF(COUNT(C401,H401)&lt;2,"?",IF(H401-C401&gt;365,"Y","N")))</f>
        <v/>
      </c>
      <c r="N401" s="143">
        <f>IF(OR(N(I401)=0,COUNT(C401,H401)&lt;2,COUNT(L401)=0),"",IF(M401="Y",MAX(L401,0),0))</f>
        <v/>
      </c>
      <c r="O401" s="143">
        <f>IF(OR(N(I401)=0,COUNT(C401,H401)&lt;2,COUNT(L401)=0),"",IF(M401="N",MAX(L401,0),0))</f>
        <v/>
      </c>
      <c r="P401" s="143">
        <f>IF(OR(N(I401)=0,COUNT(L401)=0),"",MIN(L401,0))</f>
        <v/>
      </c>
      <c r="Q401" s="321">
        <f>IF(COUNTIFS(D401,"*OUTSTANDING*"),"OUTSTANDING",MAX(0,N(D401)-N(I401)))</f>
        <v/>
      </c>
      <c r="R401" s="321">
        <f>IF(COUNTIFS(D401:E401,"*OUTSTANDING*"),"OUTSTANDING",IF(N(D401)=0,0,E401*Q401/D401))</f>
        <v/>
      </c>
      <c r="S401" s="180" t="n"/>
      <c r="T401" s="180" t="n"/>
      <c r="U401" s="180" t="n"/>
    </row>
    <row r="402">
      <c r="A402" s="180" t="n"/>
      <c r="B402" s="180" t="n"/>
      <c r="C402" s="181" t="n"/>
      <c r="D402" s="259" t="n"/>
      <c r="E402" s="259" t="n"/>
      <c r="F402" s="180" t="n"/>
      <c r="G402" s="180" t="n"/>
      <c r="H402" s="181" t="n"/>
      <c r="I402" s="259" t="n"/>
      <c r="J402" s="259" t="n"/>
      <c r="K402" s="180" t="n"/>
      <c r="L402" s="143">
        <f>IF(COUNTIFS(D402:E402,"*OUTSTANDING*"),"",IF(J402=0,0,J402-E402*IF(D402=0,0,I402/D402)))</f>
        <v/>
      </c>
      <c r="M402" s="322">
        <f>IF(N(I402)=0,"",IF(COUNT(C402,H402)&lt;2,"?",IF(H402-C402&gt;365,"Y","N")))</f>
        <v/>
      </c>
      <c r="N402" s="143">
        <f>IF(OR(N(I402)=0,COUNT(C402,H402)&lt;2,COUNT(L402)=0),"",IF(M402="Y",MAX(L402,0),0))</f>
        <v/>
      </c>
      <c r="O402" s="143">
        <f>IF(OR(N(I402)=0,COUNT(C402,H402)&lt;2,COUNT(L402)=0),"",IF(M402="N",MAX(L402,0),0))</f>
        <v/>
      </c>
      <c r="P402" s="143">
        <f>IF(OR(N(I402)=0,COUNT(L402)=0),"",MIN(L402,0))</f>
        <v/>
      </c>
      <c r="Q402" s="321">
        <f>IF(COUNTIFS(D402,"*OUTSTANDING*"),"OUTSTANDING",MAX(0,N(D402)-N(I402)))</f>
        <v/>
      </c>
      <c r="R402" s="321">
        <f>IF(COUNTIFS(D402:E402,"*OUTSTANDING*"),"OUTSTANDING",IF(N(D402)=0,0,E402*Q402/D402))</f>
        <v/>
      </c>
      <c r="S402" s="180" t="n"/>
      <c r="T402" s="180" t="n"/>
      <c r="U402" s="180" t="n"/>
    </row>
    <row r="403">
      <c r="A403" s="180" t="n"/>
      <c r="B403" s="180" t="n"/>
      <c r="C403" s="181" t="n"/>
      <c r="D403" s="259" t="n"/>
      <c r="E403" s="259" t="n"/>
      <c r="F403" s="180" t="n"/>
      <c r="G403" s="180" t="n"/>
      <c r="H403" s="181" t="n"/>
      <c r="I403" s="259" t="n"/>
      <c r="J403" s="259" t="n"/>
      <c r="K403" s="180" t="n"/>
      <c r="L403" s="143">
        <f>IF(COUNTIFS(D403:E403,"*OUTSTANDING*"),"",IF(J403=0,0,J403-E403*IF(D403=0,0,I403/D403)))</f>
        <v/>
      </c>
      <c r="M403" s="322">
        <f>IF(N(I403)=0,"",IF(COUNT(C403,H403)&lt;2,"?",IF(H403-C403&gt;365,"Y","N")))</f>
        <v/>
      </c>
      <c r="N403" s="143">
        <f>IF(OR(N(I403)=0,COUNT(C403,H403)&lt;2,COUNT(L403)=0),"",IF(M403="Y",MAX(L403,0),0))</f>
        <v/>
      </c>
      <c r="O403" s="143">
        <f>IF(OR(N(I403)=0,COUNT(C403,H403)&lt;2,COUNT(L403)=0),"",IF(M403="N",MAX(L403,0),0))</f>
        <v/>
      </c>
      <c r="P403" s="143">
        <f>IF(OR(N(I403)=0,COUNT(L403)=0),"",MIN(L403,0))</f>
        <v/>
      </c>
      <c r="Q403" s="321">
        <f>IF(COUNTIFS(D403,"*OUTSTANDING*"),"OUTSTANDING",MAX(0,N(D403)-N(I403)))</f>
        <v/>
      </c>
      <c r="R403" s="321">
        <f>IF(COUNTIFS(D403:E403,"*OUTSTANDING*"),"OUTSTANDING",IF(N(D403)=0,0,E403*Q403/D403))</f>
        <v/>
      </c>
      <c r="S403" s="180" t="n"/>
      <c r="T403" s="180" t="n"/>
      <c r="U403" s="180" t="n"/>
    </row>
    <row r="404">
      <c r="A404" s="180" t="n"/>
      <c r="B404" s="180" t="n"/>
      <c r="C404" s="181" t="n"/>
      <c r="D404" s="259" t="n"/>
      <c r="E404" s="259" t="n"/>
      <c r="F404" s="180" t="n"/>
      <c r="G404" s="180" t="n"/>
      <c r="H404" s="181" t="n"/>
      <c r="I404" s="259" t="n"/>
      <c r="J404" s="259" t="n"/>
      <c r="K404" s="180" t="n"/>
      <c r="L404" s="143">
        <f>IF(COUNTIFS(D404:E404,"*OUTSTANDING*"),"",IF(J404=0,0,J404-E404*IF(D404=0,0,I404/D404)))</f>
        <v/>
      </c>
      <c r="M404" s="322">
        <f>IF(N(I404)=0,"",IF(COUNT(C404,H404)&lt;2,"?",IF(H404-C404&gt;365,"Y","N")))</f>
        <v/>
      </c>
      <c r="N404" s="143">
        <f>IF(OR(N(I404)=0,COUNT(C404,H404)&lt;2,COUNT(L404)=0),"",IF(M404="Y",MAX(L404,0),0))</f>
        <v/>
      </c>
      <c r="O404" s="143">
        <f>IF(OR(N(I404)=0,COUNT(C404,H404)&lt;2,COUNT(L404)=0),"",IF(M404="N",MAX(L404,0),0))</f>
        <v/>
      </c>
      <c r="P404" s="143">
        <f>IF(OR(N(I404)=0,COUNT(L404)=0),"",MIN(L404,0))</f>
        <v/>
      </c>
      <c r="Q404" s="321">
        <f>IF(COUNTIFS(D404,"*OUTSTANDING*"),"OUTSTANDING",MAX(0,N(D404)-N(I404)))</f>
        <v/>
      </c>
      <c r="R404" s="321">
        <f>IF(COUNTIFS(D404:E404,"*OUTSTANDING*"),"OUTSTANDING",IF(N(D404)=0,0,E404*Q404/D404))</f>
        <v/>
      </c>
      <c r="S404" s="180" t="n"/>
      <c r="T404" s="180" t="n"/>
      <c r="U404" s="180" t="n"/>
    </row>
    <row r="405">
      <c r="A405" s="180" t="n"/>
      <c r="B405" s="180" t="n"/>
      <c r="C405" s="181" t="n"/>
      <c r="D405" s="259" t="n"/>
      <c r="E405" s="259" t="n"/>
      <c r="F405" s="180" t="n"/>
      <c r="G405" s="180" t="n"/>
      <c r="H405" s="181" t="n"/>
      <c r="I405" s="259" t="n"/>
      <c r="J405" s="259" t="n"/>
      <c r="K405" s="180" t="n"/>
      <c r="L405" s="143">
        <f>IF(COUNTIFS(D405:E405,"*OUTSTANDING*"),"",IF(J405=0,0,J405-E405*IF(D405=0,0,I405/D405)))</f>
        <v/>
      </c>
      <c r="M405" s="322">
        <f>IF(N(I405)=0,"",IF(COUNT(C405,H405)&lt;2,"?",IF(H405-C405&gt;365,"Y","N")))</f>
        <v/>
      </c>
      <c r="N405" s="143">
        <f>IF(OR(N(I405)=0,COUNT(C405,H405)&lt;2,COUNT(L405)=0),"",IF(M405="Y",MAX(L405,0),0))</f>
        <v/>
      </c>
      <c r="O405" s="143">
        <f>IF(OR(N(I405)=0,COUNT(C405,H405)&lt;2,COUNT(L405)=0),"",IF(M405="N",MAX(L405,0),0))</f>
        <v/>
      </c>
      <c r="P405" s="143">
        <f>IF(OR(N(I405)=0,COUNT(L405)=0),"",MIN(L405,0))</f>
        <v/>
      </c>
      <c r="Q405" s="321">
        <f>IF(COUNTIFS(D405,"*OUTSTANDING*"),"OUTSTANDING",MAX(0,N(D405)-N(I405)))</f>
        <v/>
      </c>
      <c r="R405" s="321">
        <f>IF(COUNTIFS(D405:E405,"*OUTSTANDING*"),"OUTSTANDING",IF(N(D405)=0,0,E405*Q405/D405))</f>
        <v/>
      </c>
      <c r="S405" s="180" t="n"/>
      <c r="T405" s="180" t="n"/>
      <c r="U405" s="180" t="n"/>
    </row>
    <row r="406">
      <c r="A406" s="180" t="n"/>
      <c r="B406" s="180" t="n"/>
      <c r="C406" s="181" t="n"/>
      <c r="D406" s="259" t="n"/>
      <c r="E406" s="259" t="n"/>
      <c r="F406" s="180" t="n"/>
      <c r="G406" s="180" t="n"/>
      <c r="H406" s="181" t="n"/>
      <c r="I406" s="259" t="n"/>
      <c r="J406" s="259" t="n"/>
      <c r="K406" s="180" t="n"/>
      <c r="L406" s="143">
        <f>IF(COUNTIFS(D406:E406,"*OUTSTANDING*"),"",IF(J406=0,0,J406-E406*IF(D406=0,0,I406/D406)))</f>
        <v/>
      </c>
      <c r="M406" s="322">
        <f>IF(N(I406)=0,"",IF(COUNT(C406,H406)&lt;2,"?",IF(H406-C406&gt;365,"Y","N")))</f>
        <v/>
      </c>
      <c r="N406" s="143">
        <f>IF(OR(N(I406)=0,COUNT(C406,H406)&lt;2,COUNT(L406)=0),"",IF(M406="Y",MAX(L406,0),0))</f>
        <v/>
      </c>
      <c r="O406" s="143">
        <f>IF(OR(N(I406)=0,COUNT(C406,H406)&lt;2,COUNT(L406)=0),"",IF(M406="N",MAX(L406,0),0))</f>
        <v/>
      </c>
      <c r="P406" s="143">
        <f>IF(OR(N(I406)=0,COUNT(L406)=0),"",MIN(L406,0))</f>
        <v/>
      </c>
      <c r="Q406" s="321">
        <f>IF(COUNTIFS(D406,"*OUTSTANDING*"),"OUTSTANDING",MAX(0,N(D406)-N(I406)))</f>
        <v/>
      </c>
      <c r="R406" s="321">
        <f>IF(COUNTIFS(D406:E406,"*OUTSTANDING*"),"OUTSTANDING",IF(N(D406)=0,0,E406*Q406/D406))</f>
        <v/>
      </c>
      <c r="S406" s="180" t="n"/>
      <c r="T406" s="180" t="n"/>
      <c r="U406" s="180" t="n"/>
    </row>
    <row r="407">
      <c r="A407" s="180" t="n"/>
      <c r="B407" s="180" t="n"/>
      <c r="C407" s="181" t="n"/>
      <c r="D407" s="259" t="n"/>
      <c r="E407" s="259" t="n"/>
      <c r="F407" s="180" t="n"/>
      <c r="G407" s="180" t="n"/>
      <c r="H407" s="181" t="n"/>
      <c r="I407" s="259" t="n"/>
      <c r="J407" s="259" t="n"/>
      <c r="K407" s="180" t="n"/>
      <c r="L407" s="143">
        <f>IF(COUNTIFS(D407:E407,"*OUTSTANDING*"),"",IF(J407=0,0,J407-E407*IF(D407=0,0,I407/D407)))</f>
        <v/>
      </c>
      <c r="M407" s="322">
        <f>IF(N(I407)=0,"",IF(COUNT(C407,H407)&lt;2,"?",IF(H407-C407&gt;365,"Y","N")))</f>
        <v/>
      </c>
      <c r="N407" s="143">
        <f>IF(OR(N(I407)=0,COUNT(C407,H407)&lt;2,COUNT(L407)=0),"",IF(M407="Y",MAX(L407,0),0))</f>
        <v/>
      </c>
      <c r="O407" s="143">
        <f>IF(OR(N(I407)=0,COUNT(C407,H407)&lt;2,COUNT(L407)=0),"",IF(M407="N",MAX(L407,0),0))</f>
        <v/>
      </c>
      <c r="P407" s="143">
        <f>IF(OR(N(I407)=0,COUNT(L407)=0),"",MIN(L407,0))</f>
        <v/>
      </c>
      <c r="Q407" s="321">
        <f>IF(COUNTIFS(D407,"*OUTSTANDING*"),"OUTSTANDING",MAX(0,N(D407)-N(I407)))</f>
        <v/>
      </c>
      <c r="R407" s="321">
        <f>IF(COUNTIFS(D407:E407,"*OUTSTANDING*"),"OUTSTANDING",IF(N(D407)=0,0,E407*Q407/D407))</f>
        <v/>
      </c>
      <c r="S407" s="180" t="n"/>
      <c r="T407" s="180" t="n"/>
      <c r="U407" s="180" t="n"/>
    </row>
    <row r="408">
      <c r="A408" s="180" t="n"/>
      <c r="B408" s="180" t="n"/>
      <c r="C408" s="181" t="n"/>
      <c r="D408" s="259" t="n"/>
      <c r="E408" s="259" t="n"/>
      <c r="F408" s="180" t="n"/>
      <c r="G408" s="180" t="n"/>
      <c r="H408" s="181" t="n"/>
      <c r="I408" s="259" t="n"/>
      <c r="J408" s="259" t="n"/>
      <c r="K408" s="180" t="n"/>
      <c r="L408" s="143">
        <f>IF(COUNTIFS(D408:E408,"*OUTSTANDING*"),"",IF(J408=0,0,J408-E408*IF(D408=0,0,I408/D408)))</f>
        <v/>
      </c>
      <c r="M408" s="322">
        <f>IF(N(I408)=0,"",IF(COUNT(C408,H408)&lt;2,"?",IF(H408-C408&gt;365,"Y","N")))</f>
        <v/>
      </c>
      <c r="N408" s="143">
        <f>IF(OR(N(I408)=0,COUNT(C408,H408)&lt;2,COUNT(L408)=0),"",IF(M408="Y",MAX(L408,0),0))</f>
        <v/>
      </c>
      <c r="O408" s="143">
        <f>IF(OR(N(I408)=0,COUNT(C408,H408)&lt;2,COUNT(L408)=0),"",IF(M408="N",MAX(L408,0),0))</f>
        <v/>
      </c>
      <c r="P408" s="143">
        <f>IF(OR(N(I408)=0,COUNT(L408)=0),"",MIN(L408,0))</f>
        <v/>
      </c>
      <c r="Q408" s="321">
        <f>IF(COUNTIFS(D408,"*OUTSTANDING*"),"OUTSTANDING",MAX(0,N(D408)-N(I408)))</f>
        <v/>
      </c>
      <c r="R408" s="321">
        <f>IF(COUNTIFS(D408:E408,"*OUTSTANDING*"),"OUTSTANDING",IF(N(D408)=0,0,E408*Q408/D408))</f>
        <v/>
      </c>
      <c r="S408" s="180" t="n"/>
      <c r="T408" s="180" t="n"/>
      <c r="U408" s="180" t="n"/>
    </row>
    <row r="409">
      <c r="A409" s="180" t="n"/>
      <c r="B409" s="180" t="n"/>
      <c r="C409" s="181" t="n"/>
      <c r="D409" s="259" t="n"/>
      <c r="E409" s="259" t="n"/>
      <c r="F409" s="180" t="n"/>
      <c r="G409" s="180" t="n"/>
      <c r="H409" s="181" t="n"/>
      <c r="I409" s="259" t="n"/>
      <c r="J409" s="259" t="n"/>
      <c r="K409" s="180" t="n"/>
      <c r="L409" s="143">
        <f>IF(COUNTIFS(D409:E409,"*OUTSTANDING*"),"",IF(J409=0,0,J409-E409*IF(D409=0,0,I409/D409)))</f>
        <v/>
      </c>
      <c r="M409" s="322">
        <f>IF(N(I409)=0,"",IF(COUNT(C409,H409)&lt;2,"?",IF(H409-C409&gt;365,"Y","N")))</f>
        <v/>
      </c>
      <c r="N409" s="143">
        <f>IF(OR(N(I409)=0,COUNT(C409,H409)&lt;2,COUNT(L409)=0),"",IF(M409="Y",MAX(L409,0),0))</f>
        <v/>
      </c>
      <c r="O409" s="143">
        <f>IF(OR(N(I409)=0,COUNT(C409,H409)&lt;2,COUNT(L409)=0),"",IF(M409="N",MAX(L409,0),0))</f>
        <v/>
      </c>
      <c r="P409" s="143">
        <f>IF(OR(N(I409)=0,COUNT(L409)=0),"",MIN(L409,0))</f>
        <v/>
      </c>
      <c r="Q409" s="321">
        <f>IF(COUNTIFS(D409,"*OUTSTANDING*"),"OUTSTANDING",MAX(0,N(D409)-N(I409)))</f>
        <v/>
      </c>
      <c r="R409" s="321">
        <f>IF(COUNTIFS(D409:E409,"*OUTSTANDING*"),"OUTSTANDING",IF(N(D409)=0,0,E409*Q409/D409))</f>
        <v/>
      </c>
      <c r="S409" s="180" t="n"/>
      <c r="T409" s="180" t="n"/>
      <c r="U409" s="180" t="n"/>
    </row>
    <row r="410">
      <c r="A410" s="180" t="n"/>
      <c r="B410" s="180" t="n"/>
      <c r="C410" s="181" t="n"/>
      <c r="D410" s="259" t="n"/>
      <c r="E410" s="259" t="n"/>
      <c r="F410" s="180" t="n"/>
      <c r="G410" s="180" t="n"/>
      <c r="H410" s="181" t="n"/>
      <c r="I410" s="259" t="n"/>
      <c r="J410" s="259" t="n"/>
      <c r="K410" s="180" t="n"/>
      <c r="L410" s="143">
        <f>IF(COUNTIFS(D410:E410,"*OUTSTANDING*"),"",IF(J410=0,0,J410-E410*IF(D410=0,0,I410/D410)))</f>
        <v/>
      </c>
      <c r="M410" s="322">
        <f>IF(N(I410)=0,"",IF(COUNT(C410,H410)&lt;2,"?",IF(H410-C410&gt;365,"Y","N")))</f>
        <v/>
      </c>
      <c r="N410" s="143">
        <f>IF(OR(N(I410)=0,COUNT(C410,H410)&lt;2,COUNT(L410)=0),"",IF(M410="Y",MAX(L410,0),0))</f>
        <v/>
      </c>
      <c r="O410" s="143">
        <f>IF(OR(N(I410)=0,COUNT(C410,H410)&lt;2,COUNT(L410)=0),"",IF(M410="N",MAX(L410,0),0))</f>
        <v/>
      </c>
      <c r="P410" s="143">
        <f>IF(OR(N(I410)=0,COUNT(L410)=0),"",MIN(L410,0))</f>
        <v/>
      </c>
      <c r="Q410" s="321">
        <f>IF(COUNTIFS(D410,"*OUTSTANDING*"),"OUTSTANDING",MAX(0,N(D410)-N(I410)))</f>
        <v/>
      </c>
      <c r="R410" s="321">
        <f>IF(COUNTIFS(D410:E410,"*OUTSTANDING*"),"OUTSTANDING",IF(N(D410)=0,0,E410*Q410/D410))</f>
        <v/>
      </c>
      <c r="S410" s="180" t="n"/>
      <c r="T410" s="180" t="n"/>
      <c r="U410" s="180" t="n"/>
    </row>
    <row r="411">
      <c r="A411" s="180" t="n"/>
      <c r="B411" s="180" t="n"/>
      <c r="C411" s="181" t="n"/>
      <c r="D411" s="259" t="n"/>
      <c r="E411" s="259" t="n"/>
      <c r="F411" s="180" t="n"/>
      <c r="G411" s="180" t="n"/>
      <c r="H411" s="181" t="n"/>
      <c r="I411" s="259" t="n"/>
      <c r="J411" s="259" t="n"/>
      <c r="K411" s="180" t="n"/>
      <c r="L411" s="143">
        <f>IF(COUNTIFS(D411:E411,"*OUTSTANDING*"),"",IF(J411=0,0,J411-E411*IF(D411=0,0,I411/D411)))</f>
        <v/>
      </c>
      <c r="M411" s="322">
        <f>IF(N(I411)=0,"",IF(COUNT(C411,H411)&lt;2,"?",IF(H411-C411&gt;365,"Y","N")))</f>
        <v/>
      </c>
      <c r="N411" s="143">
        <f>IF(OR(N(I411)=0,COUNT(C411,H411)&lt;2,COUNT(L411)=0),"",IF(M411="Y",MAX(L411,0),0))</f>
        <v/>
      </c>
      <c r="O411" s="143">
        <f>IF(OR(N(I411)=0,COUNT(C411,H411)&lt;2,COUNT(L411)=0),"",IF(M411="N",MAX(L411,0),0))</f>
        <v/>
      </c>
      <c r="P411" s="143">
        <f>IF(OR(N(I411)=0,COUNT(L411)=0),"",MIN(L411,0))</f>
        <v/>
      </c>
      <c r="Q411" s="321">
        <f>IF(COUNTIFS(D411,"*OUTSTANDING*"),"OUTSTANDING",MAX(0,N(D411)-N(I411)))</f>
        <v/>
      </c>
      <c r="R411" s="321">
        <f>IF(COUNTIFS(D411:E411,"*OUTSTANDING*"),"OUTSTANDING",IF(N(D411)=0,0,E411*Q411/D411))</f>
        <v/>
      </c>
      <c r="S411" s="180" t="n"/>
      <c r="T411" s="180" t="n"/>
      <c r="U411" s="180" t="n"/>
    </row>
    <row r="412">
      <c r="A412" s="180" t="n"/>
      <c r="B412" s="180" t="n"/>
      <c r="C412" s="181" t="n"/>
      <c r="D412" s="259" t="n"/>
      <c r="E412" s="259" t="n"/>
      <c r="F412" s="180" t="n"/>
      <c r="G412" s="180" t="n"/>
      <c r="H412" s="181" t="n"/>
      <c r="I412" s="259" t="n"/>
      <c r="J412" s="259" t="n"/>
      <c r="K412" s="180" t="n"/>
      <c r="L412" s="143">
        <f>IF(COUNTIFS(D412:E412,"*OUTSTANDING*"),"",IF(J412=0,0,J412-E412*IF(D412=0,0,I412/D412)))</f>
        <v/>
      </c>
      <c r="M412" s="322">
        <f>IF(N(I412)=0,"",IF(COUNT(C412,H412)&lt;2,"?",IF(H412-C412&gt;365,"Y","N")))</f>
        <v/>
      </c>
      <c r="N412" s="143">
        <f>IF(OR(N(I412)=0,COUNT(C412,H412)&lt;2,COUNT(L412)=0),"",IF(M412="Y",MAX(L412,0),0))</f>
        <v/>
      </c>
      <c r="O412" s="143">
        <f>IF(OR(N(I412)=0,COUNT(C412,H412)&lt;2,COUNT(L412)=0),"",IF(M412="N",MAX(L412,0),0))</f>
        <v/>
      </c>
      <c r="P412" s="143">
        <f>IF(OR(N(I412)=0,COUNT(L412)=0),"",MIN(L412,0))</f>
        <v/>
      </c>
      <c r="Q412" s="321">
        <f>IF(COUNTIFS(D412,"*OUTSTANDING*"),"OUTSTANDING",MAX(0,N(D412)-N(I412)))</f>
        <v/>
      </c>
      <c r="R412" s="321">
        <f>IF(COUNTIFS(D412:E412,"*OUTSTANDING*"),"OUTSTANDING",IF(N(D412)=0,0,E412*Q412/D412))</f>
        <v/>
      </c>
      <c r="S412" s="180" t="n"/>
      <c r="T412" s="180" t="n"/>
      <c r="U412" s="180" t="n"/>
    </row>
    <row r="413">
      <c r="A413" s="180" t="n"/>
      <c r="B413" s="180" t="n"/>
      <c r="C413" s="181" t="n"/>
      <c r="D413" s="259" t="n"/>
      <c r="E413" s="259" t="n"/>
      <c r="F413" s="180" t="n"/>
      <c r="G413" s="180" t="n"/>
      <c r="H413" s="181" t="n"/>
      <c r="I413" s="259" t="n"/>
      <c r="J413" s="259" t="n"/>
      <c r="K413" s="180" t="n"/>
      <c r="L413" s="143">
        <f>IF(COUNTIFS(D413:E413,"*OUTSTANDING*"),"",IF(J413=0,0,J413-E413*IF(D413=0,0,I413/D413)))</f>
        <v/>
      </c>
      <c r="M413" s="322">
        <f>IF(N(I413)=0,"",IF(COUNT(C413,H413)&lt;2,"?",IF(H413-C413&gt;365,"Y","N")))</f>
        <v/>
      </c>
      <c r="N413" s="143">
        <f>IF(OR(N(I413)=0,COUNT(C413,H413)&lt;2,COUNT(L413)=0),"",IF(M413="Y",MAX(L413,0),0))</f>
        <v/>
      </c>
      <c r="O413" s="143">
        <f>IF(OR(N(I413)=0,COUNT(C413,H413)&lt;2,COUNT(L413)=0),"",IF(M413="N",MAX(L413,0),0))</f>
        <v/>
      </c>
      <c r="P413" s="143">
        <f>IF(OR(N(I413)=0,COUNT(L413)=0),"",MIN(L413,0))</f>
        <v/>
      </c>
      <c r="Q413" s="321">
        <f>IF(COUNTIFS(D413,"*OUTSTANDING*"),"OUTSTANDING",MAX(0,N(D413)-N(I413)))</f>
        <v/>
      </c>
      <c r="R413" s="321">
        <f>IF(COUNTIFS(D413:E413,"*OUTSTANDING*"),"OUTSTANDING",IF(N(D413)=0,0,E413*Q413/D413))</f>
        <v/>
      </c>
      <c r="S413" s="180" t="n"/>
      <c r="T413" s="180" t="n"/>
      <c r="U413" s="180" t="n"/>
    </row>
    <row r="414">
      <c r="A414" s="180" t="n"/>
      <c r="B414" s="180" t="n"/>
      <c r="C414" s="181" t="n"/>
      <c r="D414" s="259" t="n"/>
      <c r="E414" s="259" t="n"/>
      <c r="F414" s="180" t="n"/>
      <c r="G414" s="180" t="n"/>
      <c r="H414" s="181" t="n"/>
      <c r="I414" s="259" t="n"/>
      <c r="J414" s="259" t="n"/>
      <c r="K414" s="180" t="n"/>
      <c r="L414" s="143">
        <f>IF(COUNTIFS(D414:E414,"*OUTSTANDING*"),"",IF(J414=0,0,J414-E414*IF(D414=0,0,I414/D414)))</f>
        <v/>
      </c>
      <c r="M414" s="322">
        <f>IF(N(I414)=0,"",IF(COUNT(C414,H414)&lt;2,"?",IF(H414-C414&gt;365,"Y","N")))</f>
        <v/>
      </c>
      <c r="N414" s="143">
        <f>IF(OR(N(I414)=0,COUNT(C414,H414)&lt;2,COUNT(L414)=0),"",IF(M414="Y",MAX(L414,0),0))</f>
        <v/>
      </c>
      <c r="O414" s="143">
        <f>IF(OR(N(I414)=0,COUNT(C414,H414)&lt;2,COUNT(L414)=0),"",IF(M414="N",MAX(L414,0),0))</f>
        <v/>
      </c>
      <c r="P414" s="143">
        <f>IF(OR(N(I414)=0,COUNT(L414)=0),"",MIN(L414,0))</f>
        <v/>
      </c>
      <c r="Q414" s="321">
        <f>IF(COUNTIFS(D414,"*OUTSTANDING*"),"OUTSTANDING",MAX(0,N(D414)-N(I414)))</f>
        <v/>
      </c>
      <c r="R414" s="321">
        <f>IF(COUNTIFS(D414:E414,"*OUTSTANDING*"),"OUTSTANDING",IF(N(D414)=0,0,E414*Q414/D414))</f>
        <v/>
      </c>
      <c r="S414" s="180" t="n"/>
      <c r="T414" s="180" t="n"/>
      <c r="U414" s="180" t="n"/>
    </row>
    <row r="415">
      <c r="A415" s="180" t="n"/>
      <c r="B415" s="180" t="n"/>
      <c r="C415" s="181" t="n"/>
      <c r="D415" s="259" t="n"/>
      <c r="E415" s="259" t="n"/>
      <c r="F415" s="180" t="n"/>
      <c r="G415" s="180" t="n"/>
      <c r="H415" s="181" t="n"/>
      <c r="I415" s="259" t="n"/>
      <c r="J415" s="259" t="n"/>
      <c r="K415" s="180" t="n"/>
      <c r="L415" s="143">
        <f>IF(COUNTIFS(D415:E415,"*OUTSTANDING*"),"",IF(J415=0,0,J415-E415*IF(D415=0,0,I415/D415)))</f>
        <v/>
      </c>
      <c r="M415" s="322">
        <f>IF(N(I415)=0,"",IF(COUNT(C415,H415)&lt;2,"?",IF(H415-C415&gt;365,"Y","N")))</f>
        <v/>
      </c>
      <c r="N415" s="143">
        <f>IF(OR(N(I415)=0,COUNT(C415,H415)&lt;2,COUNT(L415)=0),"",IF(M415="Y",MAX(L415,0),0))</f>
        <v/>
      </c>
      <c r="O415" s="143">
        <f>IF(OR(N(I415)=0,COUNT(C415,H415)&lt;2,COUNT(L415)=0),"",IF(M415="N",MAX(L415,0),0))</f>
        <v/>
      </c>
      <c r="P415" s="143">
        <f>IF(OR(N(I415)=0,COUNT(L415)=0),"",MIN(L415,0))</f>
        <v/>
      </c>
      <c r="Q415" s="321">
        <f>IF(COUNTIFS(D415,"*OUTSTANDING*"),"OUTSTANDING",MAX(0,N(D415)-N(I415)))</f>
        <v/>
      </c>
      <c r="R415" s="321">
        <f>IF(COUNTIFS(D415:E415,"*OUTSTANDING*"),"OUTSTANDING",IF(N(D415)=0,0,E415*Q415/D415))</f>
        <v/>
      </c>
      <c r="S415" s="180" t="n"/>
      <c r="T415" s="180" t="n"/>
      <c r="U415" s="180" t="n"/>
    </row>
    <row r="416">
      <c r="A416" s="180" t="n"/>
      <c r="B416" s="180" t="n"/>
      <c r="C416" s="181" t="n"/>
      <c r="D416" s="259" t="n"/>
      <c r="E416" s="259" t="n"/>
      <c r="F416" s="180" t="n"/>
      <c r="G416" s="180" t="n"/>
      <c r="H416" s="181" t="n"/>
      <c r="I416" s="259" t="n"/>
      <c r="J416" s="259" t="n"/>
      <c r="K416" s="180" t="n"/>
      <c r="L416" s="143">
        <f>IF(COUNTIFS(D416:E416,"*OUTSTANDING*"),"",IF(J416=0,0,J416-E416*IF(D416=0,0,I416/D416)))</f>
        <v/>
      </c>
      <c r="M416" s="322">
        <f>IF(N(I416)=0,"",IF(COUNT(C416,H416)&lt;2,"?",IF(H416-C416&gt;365,"Y","N")))</f>
        <v/>
      </c>
      <c r="N416" s="143">
        <f>IF(OR(N(I416)=0,COUNT(C416,H416)&lt;2,COUNT(L416)=0),"",IF(M416="Y",MAX(L416,0),0))</f>
        <v/>
      </c>
      <c r="O416" s="143">
        <f>IF(OR(N(I416)=0,COUNT(C416,H416)&lt;2,COUNT(L416)=0),"",IF(M416="N",MAX(L416,0),0))</f>
        <v/>
      </c>
      <c r="P416" s="143">
        <f>IF(OR(N(I416)=0,COUNT(L416)=0),"",MIN(L416,0))</f>
        <v/>
      </c>
      <c r="Q416" s="321">
        <f>IF(COUNTIFS(D416,"*OUTSTANDING*"),"OUTSTANDING",MAX(0,N(D416)-N(I416)))</f>
        <v/>
      </c>
      <c r="R416" s="321">
        <f>IF(COUNTIFS(D416:E416,"*OUTSTANDING*"),"OUTSTANDING",IF(N(D416)=0,0,E416*Q416/D416))</f>
        <v/>
      </c>
      <c r="S416" s="180" t="n"/>
      <c r="T416" s="180" t="n"/>
      <c r="U416" s="180" t="n"/>
    </row>
    <row r="417">
      <c r="A417" s="180" t="n"/>
      <c r="B417" s="180" t="n"/>
      <c r="C417" s="181" t="n"/>
      <c r="D417" s="259" t="n"/>
      <c r="E417" s="259" t="n"/>
      <c r="F417" s="180" t="n"/>
      <c r="G417" s="180" t="n"/>
      <c r="H417" s="181" t="n"/>
      <c r="I417" s="259" t="n"/>
      <c r="J417" s="259" t="n"/>
      <c r="K417" s="180" t="n"/>
      <c r="L417" s="143">
        <f>IF(COUNTIFS(D417:E417,"*OUTSTANDING*"),"",IF(J417=0,0,J417-E417*IF(D417=0,0,I417/D417)))</f>
        <v/>
      </c>
      <c r="M417" s="322">
        <f>IF(N(I417)=0,"",IF(COUNT(C417,H417)&lt;2,"?",IF(H417-C417&gt;365,"Y","N")))</f>
        <v/>
      </c>
      <c r="N417" s="143">
        <f>IF(OR(N(I417)=0,COUNT(C417,H417)&lt;2,COUNT(L417)=0),"",IF(M417="Y",MAX(L417,0),0))</f>
        <v/>
      </c>
      <c r="O417" s="143">
        <f>IF(OR(N(I417)=0,COUNT(C417,H417)&lt;2,COUNT(L417)=0),"",IF(M417="N",MAX(L417,0),0))</f>
        <v/>
      </c>
      <c r="P417" s="143">
        <f>IF(OR(N(I417)=0,COUNT(L417)=0),"",MIN(L417,0))</f>
        <v/>
      </c>
      <c r="Q417" s="321">
        <f>IF(COUNTIFS(D417,"*OUTSTANDING*"),"OUTSTANDING",MAX(0,N(D417)-N(I417)))</f>
        <v/>
      </c>
      <c r="R417" s="321">
        <f>IF(COUNTIFS(D417:E417,"*OUTSTANDING*"),"OUTSTANDING",IF(N(D417)=0,0,E417*Q417/D417))</f>
        <v/>
      </c>
      <c r="S417" s="180" t="n"/>
      <c r="T417" s="180" t="n"/>
      <c r="U417" s="180" t="n"/>
    </row>
    <row r="418">
      <c r="A418" s="180" t="n"/>
      <c r="B418" s="180" t="n"/>
      <c r="C418" s="181" t="n"/>
      <c r="D418" s="259" t="n"/>
      <c r="E418" s="259" t="n"/>
      <c r="F418" s="180" t="n"/>
      <c r="G418" s="180" t="n"/>
      <c r="H418" s="181" t="n"/>
      <c r="I418" s="259" t="n"/>
      <c r="J418" s="259" t="n"/>
      <c r="K418" s="180" t="n"/>
      <c r="L418" s="143">
        <f>IF(COUNTIFS(D418:E418,"*OUTSTANDING*"),"",IF(J418=0,0,J418-E418*IF(D418=0,0,I418/D418)))</f>
        <v/>
      </c>
      <c r="M418" s="322">
        <f>IF(N(I418)=0,"",IF(COUNT(C418,H418)&lt;2,"?",IF(H418-C418&gt;365,"Y","N")))</f>
        <v/>
      </c>
      <c r="N418" s="143">
        <f>IF(OR(N(I418)=0,COUNT(C418,H418)&lt;2,COUNT(L418)=0),"",IF(M418="Y",MAX(L418,0),0))</f>
        <v/>
      </c>
      <c r="O418" s="143">
        <f>IF(OR(N(I418)=0,COUNT(C418,H418)&lt;2,COUNT(L418)=0),"",IF(M418="N",MAX(L418,0),0))</f>
        <v/>
      </c>
      <c r="P418" s="143">
        <f>IF(OR(N(I418)=0,COUNT(L418)=0),"",MIN(L418,0))</f>
        <v/>
      </c>
      <c r="Q418" s="321">
        <f>IF(COUNTIFS(D418,"*OUTSTANDING*"),"OUTSTANDING",MAX(0,N(D418)-N(I418)))</f>
        <v/>
      </c>
      <c r="R418" s="321">
        <f>IF(COUNTIFS(D418:E418,"*OUTSTANDING*"),"OUTSTANDING",IF(N(D418)=0,0,E418*Q418/D418))</f>
        <v/>
      </c>
      <c r="S418" s="180" t="n"/>
      <c r="T418" s="180" t="n"/>
      <c r="U418" s="180" t="n"/>
    </row>
    <row r="419">
      <c r="A419" s="180" t="n"/>
      <c r="B419" s="180" t="n"/>
      <c r="C419" s="181" t="n"/>
      <c r="D419" s="259" t="n"/>
      <c r="E419" s="259" t="n"/>
      <c r="F419" s="180" t="n"/>
      <c r="G419" s="180" t="n"/>
      <c r="H419" s="181" t="n"/>
      <c r="I419" s="259" t="n"/>
      <c r="J419" s="259" t="n"/>
      <c r="K419" s="180" t="n"/>
      <c r="L419" s="143">
        <f>IF(COUNTIFS(D419:E419,"*OUTSTANDING*"),"",IF(J419=0,0,J419-E419*IF(D419=0,0,I419/D419)))</f>
        <v/>
      </c>
      <c r="M419" s="322">
        <f>IF(N(I419)=0,"",IF(COUNT(C419,H419)&lt;2,"?",IF(H419-C419&gt;365,"Y","N")))</f>
        <v/>
      </c>
      <c r="N419" s="143">
        <f>IF(OR(N(I419)=0,COUNT(C419,H419)&lt;2,COUNT(L419)=0),"",IF(M419="Y",MAX(L419,0),0))</f>
        <v/>
      </c>
      <c r="O419" s="143">
        <f>IF(OR(N(I419)=0,COUNT(C419,H419)&lt;2,COUNT(L419)=0),"",IF(M419="N",MAX(L419,0),0))</f>
        <v/>
      </c>
      <c r="P419" s="143">
        <f>IF(OR(N(I419)=0,COUNT(L419)=0),"",MIN(L419,0))</f>
        <v/>
      </c>
      <c r="Q419" s="321">
        <f>IF(COUNTIFS(D419,"*OUTSTANDING*"),"OUTSTANDING",MAX(0,N(D419)-N(I419)))</f>
        <v/>
      </c>
      <c r="R419" s="321">
        <f>IF(COUNTIFS(D419:E419,"*OUTSTANDING*"),"OUTSTANDING",IF(N(D419)=0,0,E419*Q419/D419))</f>
        <v/>
      </c>
      <c r="S419" s="180" t="n"/>
      <c r="T419" s="180" t="n"/>
      <c r="U419" s="180" t="n"/>
    </row>
    <row r="420">
      <c r="A420" s="180" t="n"/>
      <c r="B420" s="180" t="n"/>
      <c r="C420" s="181" t="n"/>
      <c r="D420" s="259" t="n"/>
      <c r="E420" s="259" t="n"/>
      <c r="F420" s="180" t="n"/>
      <c r="G420" s="180" t="n"/>
      <c r="H420" s="181" t="n"/>
      <c r="I420" s="259" t="n"/>
      <c r="J420" s="259" t="n"/>
      <c r="K420" s="180" t="n"/>
      <c r="L420" s="143">
        <f>IF(COUNTIFS(D420:E420,"*OUTSTANDING*"),"",IF(J420=0,0,J420-E420*IF(D420=0,0,I420/D420)))</f>
        <v/>
      </c>
      <c r="M420" s="322">
        <f>IF(N(I420)=0,"",IF(COUNT(C420,H420)&lt;2,"?",IF(H420-C420&gt;365,"Y","N")))</f>
        <v/>
      </c>
      <c r="N420" s="143">
        <f>IF(OR(N(I420)=0,COUNT(C420,H420)&lt;2,COUNT(L420)=0),"",IF(M420="Y",MAX(L420,0),0))</f>
        <v/>
      </c>
      <c r="O420" s="143">
        <f>IF(OR(N(I420)=0,COUNT(C420,H420)&lt;2,COUNT(L420)=0),"",IF(M420="N",MAX(L420,0),0))</f>
        <v/>
      </c>
      <c r="P420" s="143">
        <f>IF(OR(N(I420)=0,COUNT(L420)=0),"",MIN(L420,0))</f>
        <v/>
      </c>
      <c r="Q420" s="321">
        <f>IF(COUNTIFS(D420,"*OUTSTANDING*"),"OUTSTANDING",MAX(0,N(D420)-N(I420)))</f>
        <v/>
      </c>
      <c r="R420" s="321">
        <f>IF(COUNTIFS(D420:E420,"*OUTSTANDING*"),"OUTSTANDING",IF(N(D420)=0,0,E420*Q420/D420))</f>
        <v/>
      </c>
      <c r="S420" s="180" t="n"/>
      <c r="T420" s="180" t="n"/>
      <c r="U420" s="180" t="n"/>
    </row>
    <row r="421">
      <c r="A421" s="180" t="n"/>
      <c r="B421" s="180" t="n"/>
      <c r="C421" s="181" t="n"/>
      <c r="D421" s="259" t="n"/>
      <c r="E421" s="259" t="n"/>
      <c r="F421" s="180" t="n"/>
      <c r="G421" s="180" t="n"/>
      <c r="H421" s="181" t="n"/>
      <c r="I421" s="259" t="n"/>
      <c r="J421" s="259" t="n"/>
      <c r="K421" s="180" t="n"/>
      <c r="L421" s="143">
        <f>IF(COUNTIFS(D421:E421,"*OUTSTANDING*"),"",IF(J421=0,0,J421-E421*IF(D421=0,0,I421/D421)))</f>
        <v/>
      </c>
      <c r="M421" s="322">
        <f>IF(N(I421)=0,"",IF(COUNT(C421,H421)&lt;2,"?",IF(H421-C421&gt;365,"Y","N")))</f>
        <v/>
      </c>
      <c r="N421" s="143">
        <f>IF(OR(N(I421)=0,COUNT(C421,H421)&lt;2,COUNT(L421)=0),"",IF(M421="Y",MAX(L421,0),0))</f>
        <v/>
      </c>
      <c r="O421" s="143">
        <f>IF(OR(N(I421)=0,COUNT(C421,H421)&lt;2,COUNT(L421)=0),"",IF(M421="N",MAX(L421,0),0))</f>
        <v/>
      </c>
      <c r="P421" s="143">
        <f>IF(OR(N(I421)=0,COUNT(L421)=0),"",MIN(L421,0))</f>
        <v/>
      </c>
      <c r="Q421" s="321">
        <f>IF(COUNTIFS(D421,"*OUTSTANDING*"),"OUTSTANDING",MAX(0,N(D421)-N(I421)))</f>
        <v/>
      </c>
      <c r="R421" s="321">
        <f>IF(COUNTIFS(D421:E421,"*OUTSTANDING*"),"OUTSTANDING",IF(N(D421)=0,0,E421*Q421/D421))</f>
        <v/>
      </c>
      <c r="S421" s="180" t="n"/>
      <c r="T421" s="180" t="n"/>
      <c r="U421" s="180" t="n"/>
    </row>
    <row r="422">
      <c r="A422" s="180" t="n"/>
      <c r="B422" s="180" t="n"/>
      <c r="C422" s="181" t="n"/>
      <c r="D422" s="259" t="n"/>
      <c r="E422" s="259" t="n"/>
      <c r="F422" s="180" t="n"/>
      <c r="G422" s="180" t="n"/>
      <c r="H422" s="181" t="n"/>
      <c r="I422" s="259" t="n"/>
      <c r="J422" s="259" t="n"/>
      <c r="K422" s="180" t="n"/>
      <c r="L422" s="143">
        <f>IF(COUNTIFS(D422:E422,"*OUTSTANDING*"),"",IF(J422=0,0,J422-E422*IF(D422=0,0,I422/D422)))</f>
        <v/>
      </c>
      <c r="M422" s="322">
        <f>IF(N(I422)=0,"",IF(COUNT(C422,H422)&lt;2,"?",IF(H422-C422&gt;365,"Y","N")))</f>
        <v/>
      </c>
      <c r="N422" s="143">
        <f>IF(OR(N(I422)=0,COUNT(C422,H422)&lt;2,COUNT(L422)=0),"",IF(M422="Y",MAX(L422,0),0))</f>
        <v/>
      </c>
      <c r="O422" s="143">
        <f>IF(OR(N(I422)=0,COUNT(C422,H422)&lt;2,COUNT(L422)=0),"",IF(M422="N",MAX(L422,0),0))</f>
        <v/>
      </c>
      <c r="P422" s="143">
        <f>IF(OR(N(I422)=0,COUNT(L422)=0),"",MIN(L422,0))</f>
        <v/>
      </c>
      <c r="Q422" s="321">
        <f>IF(COUNTIFS(D422,"*OUTSTANDING*"),"OUTSTANDING",MAX(0,N(D422)-N(I422)))</f>
        <v/>
      </c>
      <c r="R422" s="321">
        <f>IF(COUNTIFS(D422:E422,"*OUTSTANDING*"),"OUTSTANDING",IF(N(D422)=0,0,E422*Q422/D422))</f>
        <v/>
      </c>
      <c r="S422" s="180" t="n"/>
      <c r="T422" s="180" t="n"/>
      <c r="U422" s="180" t="n"/>
    </row>
    <row r="423">
      <c r="A423" s="180" t="n"/>
      <c r="B423" s="180" t="n"/>
      <c r="C423" s="181" t="n"/>
      <c r="D423" s="259" t="n"/>
      <c r="E423" s="259" t="n"/>
      <c r="F423" s="180" t="n"/>
      <c r="G423" s="180" t="n"/>
      <c r="H423" s="181" t="n"/>
      <c r="I423" s="259" t="n"/>
      <c r="J423" s="259" t="n"/>
      <c r="K423" s="180" t="n"/>
      <c r="L423" s="143">
        <f>IF(COUNTIFS(D423:E423,"*OUTSTANDING*"),"",IF(J423=0,0,J423-E423*IF(D423=0,0,I423/D423)))</f>
        <v/>
      </c>
      <c r="M423" s="322">
        <f>IF(N(I423)=0,"",IF(COUNT(C423,H423)&lt;2,"?",IF(H423-C423&gt;365,"Y","N")))</f>
        <v/>
      </c>
      <c r="N423" s="143">
        <f>IF(OR(N(I423)=0,COUNT(C423,H423)&lt;2,COUNT(L423)=0),"",IF(M423="Y",MAX(L423,0),0))</f>
        <v/>
      </c>
      <c r="O423" s="143">
        <f>IF(OR(N(I423)=0,COUNT(C423,H423)&lt;2,COUNT(L423)=0),"",IF(M423="N",MAX(L423,0),0))</f>
        <v/>
      </c>
      <c r="P423" s="143">
        <f>IF(OR(N(I423)=0,COUNT(L423)=0),"",MIN(L423,0))</f>
        <v/>
      </c>
      <c r="Q423" s="321">
        <f>IF(COUNTIFS(D423,"*OUTSTANDING*"),"OUTSTANDING",MAX(0,N(D423)-N(I423)))</f>
        <v/>
      </c>
      <c r="R423" s="321">
        <f>IF(COUNTIFS(D423:E423,"*OUTSTANDING*"),"OUTSTANDING",IF(N(D423)=0,0,E423*Q423/D423))</f>
        <v/>
      </c>
      <c r="S423" s="180" t="n"/>
      <c r="T423" s="180" t="n"/>
      <c r="U423" s="180" t="n"/>
    </row>
    <row r="424">
      <c r="A424" s="180" t="n"/>
      <c r="B424" s="180" t="n"/>
      <c r="C424" s="181" t="n"/>
      <c r="D424" s="259" t="n"/>
      <c r="E424" s="259" t="n"/>
      <c r="F424" s="180" t="n"/>
      <c r="G424" s="180" t="n"/>
      <c r="H424" s="181" t="n"/>
      <c r="I424" s="259" t="n"/>
      <c r="J424" s="259" t="n"/>
      <c r="K424" s="180" t="n"/>
      <c r="L424" s="143">
        <f>IF(COUNTIFS(D424:E424,"*OUTSTANDING*"),"",IF(J424=0,0,J424-E424*IF(D424=0,0,I424/D424)))</f>
        <v/>
      </c>
      <c r="M424" s="322">
        <f>IF(N(I424)=0,"",IF(COUNT(C424,H424)&lt;2,"?",IF(H424-C424&gt;365,"Y","N")))</f>
        <v/>
      </c>
      <c r="N424" s="143">
        <f>IF(OR(N(I424)=0,COUNT(C424,H424)&lt;2,COUNT(L424)=0),"",IF(M424="Y",MAX(L424,0),0))</f>
        <v/>
      </c>
      <c r="O424" s="143">
        <f>IF(OR(N(I424)=0,COUNT(C424,H424)&lt;2,COUNT(L424)=0),"",IF(M424="N",MAX(L424,0),0))</f>
        <v/>
      </c>
      <c r="P424" s="143">
        <f>IF(OR(N(I424)=0,COUNT(L424)=0),"",MIN(L424,0))</f>
        <v/>
      </c>
      <c r="Q424" s="321">
        <f>IF(COUNTIFS(D424,"*OUTSTANDING*"),"OUTSTANDING",MAX(0,N(D424)-N(I424)))</f>
        <v/>
      </c>
      <c r="R424" s="321">
        <f>IF(COUNTIFS(D424:E424,"*OUTSTANDING*"),"OUTSTANDING",IF(N(D424)=0,0,E424*Q424/D424))</f>
        <v/>
      </c>
      <c r="S424" s="180" t="n"/>
      <c r="T424" s="180" t="n"/>
      <c r="U424" s="180" t="n"/>
    </row>
    <row r="425">
      <c r="A425" s="180" t="n"/>
      <c r="B425" s="180" t="n"/>
      <c r="C425" s="181" t="n"/>
      <c r="D425" s="259" t="n"/>
      <c r="E425" s="259" t="n"/>
      <c r="F425" s="180" t="n"/>
      <c r="G425" s="180" t="n"/>
      <c r="H425" s="181" t="n"/>
      <c r="I425" s="259" t="n"/>
      <c r="J425" s="259" t="n"/>
      <c r="K425" s="180" t="n"/>
      <c r="L425" s="143">
        <f>IF(COUNTIFS(D425:E425,"*OUTSTANDING*"),"",IF(J425=0,0,J425-E425*IF(D425=0,0,I425/D425)))</f>
        <v/>
      </c>
      <c r="M425" s="322">
        <f>IF(N(I425)=0,"",IF(COUNT(C425,H425)&lt;2,"?",IF(H425-C425&gt;365,"Y","N")))</f>
        <v/>
      </c>
      <c r="N425" s="143">
        <f>IF(OR(N(I425)=0,COUNT(C425,H425)&lt;2,COUNT(L425)=0),"",IF(M425="Y",MAX(L425,0),0))</f>
        <v/>
      </c>
      <c r="O425" s="143">
        <f>IF(OR(N(I425)=0,COUNT(C425,H425)&lt;2,COUNT(L425)=0),"",IF(M425="N",MAX(L425,0),0))</f>
        <v/>
      </c>
      <c r="P425" s="143">
        <f>IF(OR(N(I425)=0,COUNT(L425)=0),"",MIN(L425,0))</f>
        <v/>
      </c>
      <c r="Q425" s="321">
        <f>IF(COUNTIFS(D425,"*OUTSTANDING*"),"OUTSTANDING",MAX(0,N(D425)-N(I425)))</f>
        <v/>
      </c>
      <c r="R425" s="321">
        <f>IF(COUNTIFS(D425:E425,"*OUTSTANDING*"),"OUTSTANDING",IF(N(D425)=0,0,E425*Q425/D425))</f>
        <v/>
      </c>
      <c r="S425" s="180" t="n"/>
      <c r="T425" s="180" t="n"/>
      <c r="U425" s="180" t="n"/>
    </row>
    <row r="426">
      <c r="A426" s="180" t="n"/>
      <c r="B426" s="180" t="n"/>
      <c r="C426" s="181" t="n"/>
      <c r="D426" s="259" t="n"/>
      <c r="E426" s="259" t="n"/>
      <c r="F426" s="180" t="n"/>
      <c r="G426" s="180" t="n"/>
      <c r="H426" s="181" t="n"/>
      <c r="I426" s="259" t="n"/>
      <c r="J426" s="259" t="n"/>
      <c r="K426" s="180" t="n"/>
      <c r="L426" s="143">
        <f>IF(COUNTIFS(D426:E426,"*OUTSTANDING*"),"",IF(J426=0,0,J426-E426*IF(D426=0,0,I426/D426)))</f>
        <v/>
      </c>
      <c r="M426" s="322">
        <f>IF(N(I426)=0,"",IF(COUNT(C426,H426)&lt;2,"?",IF(H426-C426&gt;365,"Y","N")))</f>
        <v/>
      </c>
      <c r="N426" s="143">
        <f>IF(OR(N(I426)=0,COUNT(C426,H426)&lt;2,COUNT(L426)=0),"",IF(M426="Y",MAX(L426,0),0))</f>
        <v/>
      </c>
      <c r="O426" s="143">
        <f>IF(OR(N(I426)=0,COUNT(C426,H426)&lt;2,COUNT(L426)=0),"",IF(M426="N",MAX(L426,0),0))</f>
        <v/>
      </c>
      <c r="P426" s="143">
        <f>IF(OR(N(I426)=0,COUNT(L426)=0),"",MIN(L426,0))</f>
        <v/>
      </c>
      <c r="Q426" s="321">
        <f>IF(COUNTIFS(D426,"*OUTSTANDING*"),"OUTSTANDING",MAX(0,N(D426)-N(I426)))</f>
        <v/>
      </c>
      <c r="R426" s="321">
        <f>IF(COUNTIFS(D426:E426,"*OUTSTANDING*"),"OUTSTANDING",IF(N(D426)=0,0,E426*Q426/D426))</f>
        <v/>
      </c>
      <c r="S426" s="180" t="n"/>
      <c r="T426" s="180" t="n"/>
      <c r="U426" s="180" t="n"/>
    </row>
    <row r="427">
      <c r="A427" s="180" t="n"/>
      <c r="B427" s="180" t="n"/>
      <c r="C427" s="181" t="n"/>
      <c r="D427" s="259" t="n"/>
      <c r="E427" s="259" t="n"/>
      <c r="F427" s="180" t="n"/>
      <c r="G427" s="180" t="n"/>
      <c r="H427" s="181" t="n"/>
      <c r="I427" s="259" t="n"/>
      <c r="J427" s="259" t="n"/>
      <c r="K427" s="180" t="n"/>
      <c r="L427" s="143">
        <f>IF(COUNTIFS(D427:E427,"*OUTSTANDING*"),"",IF(J427=0,0,J427-E427*IF(D427=0,0,I427/D427)))</f>
        <v/>
      </c>
      <c r="M427" s="322">
        <f>IF(N(I427)=0,"",IF(COUNT(C427,H427)&lt;2,"?",IF(H427-C427&gt;365,"Y","N")))</f>
        <v/>
      </c>
      <c r="N427" s="143">
        <f>IF(OR(N(I427)=0,COUNT(C427,H427)&lt;2,COUNT(L427)=0),"",IF(M427="Y",MAX(L427,0),0))</f>
        <v/>
      </c>
      <c r="O427" s="143">
        <f>IF(OR(N(I427)=0,COUNT(C427,H427)&lt;2,COUNT(L427)=0),"",IF(M427="N",MAX(L427,0),0))</f>
        <v/>
      </c>
      <c r="P427" s="143">
        <f>IF(OR(N(I427)=0,COUNT(L427)=0),"",MIN(L427,0))</f>
        <v/>
      </c>
      <c r="Q427" s="321">
        <f>IF(COUNTIFS(D427,"*OUTSTANDING*"),"OUTSTANDING",MAX(0,N(D427)-N(I427)))</f>
        <v/>
      </c>
      <c r="R427" s="321">
        <f>IF(COUNTIFS(D427:E427,"*OUTSTANDING*"),"OUTSTANDING",IF(N(D427)=0,0,E427*Q427/D427))</f>
        <v/>
      </c>
      <c r="S427" s="180" t="n"/>
      <c r="T427" s="180" t="n"/>
      <c r="U427" s="180" t="n"/>
    </row>
    <row r="428">
      <c r="A428" s="180" t="n"/>
      <c r="B428" s="180" t="n"/>
      <c r="C428" s="181" t="n"/>
      <c r="D428" s="259" t="n"/>
      <c r="E428" s="259" t="n"/>
      <c r="F428" s="180" t="n"/>
      <c r="G428" s="180" t="n"/>
      <c r="H428" s="181" t="n"/>
      <c r="I428" s="259" t="n"/>
      <c r="J428" s="259" t="n"/>
      <c r="K428" s="180" t="n"/>
      <c r="L428" s="143">
        <f>IF(COUNTIFS(D428:E428,"*OUTSTANDING*"),"",IF(J428=0,0,J428-E428*IF(D428=0,0,I428/D428)))</f>
        <v/>
      </c>
      <c r="M428" s="322">
        <f>IF(N(I428)=0,"",IF(COUNT(C428,H428)&lt;2,"?",IF(H428-C428&gt;365,"Y","N")))</f>
        <v/>
      </c>
      <c r="N428" s="143">
        <f>IF(OR(N(I428)=0,COUNT(C428,H428)&lt;2,COUNT(L428)=0),"",IF(M428="Y",MAX(L428,0),0))</f>
        <v/>
      </c>
      <c r="O428" s="143">
        <f>IF(OR(N(I428)=0,COUNT(C428,H428)&lt;2,COUNT(L428)=0),"",IF(M428="N",MAX(L428,0),0))</f>
        <v/>
      </c>
      <c r="P428" s="143">
        <f>IF(OR(N(I428)=0,COUNT(L428)=0),"",MIN(L428,0))</f>
        <v/>
      </c>
      <c r="Q428" s="321">
        <f>IF(COUNTIFS(D428,"*OUTSTANDING*"),"OUTSTANDING",MAX(0,N(D428)-N(I428)))</f>
        <v/>
      </c>
      <c r="R428" s="321">
        <f>IF(COUNTIFS(D428:E428,"*OUTSTANDING*"),"OUTSTANDING",IF(N(D428)=0,0,E428*Q428/D428))</f>
        <v/>
      </c>
      <c r="S428" s="180" t="n"/>
      <c r="T428" s="180" t="n"/>
      <c r="U428" s="180" t="n"/>
    </row>
    <row r="429">
      <c r="A429" s="180" t="n"/>
      <c r="B429" s="180" t="n"/>
      <c r="C429" s="181" t="n"/>
      <c r="D429" s="259" t="n"/>
      <c r="E429" s="259" t="n"/>
      <c r="F429" s="180" t="n"/>
      <c r="G429" s="180" t="n"/>
      <c r="H429" s="181" t="n"/>
      <c r="I429" s="259" t="n"/>
      <c r="J429" s="259" t="n"/>
      <c r="K429" s="180" t="n"/>
      <c r="L429" s="143">
        <f>IF(COUNTIFS(D429:E429,"*OUTSTANDING*"),"",IF(J429=0,0,J429-E429*IF(D429=0,0,I429/D429)))</f>
        <v/>
      </c>
      <c r="M429" s="322">
        <f>IF(N(I429)=0,"",IF(COUNT(C429,H429)&lt;2,"?",IF(H429-C429&gt;365,"Y","N")))</f>
        <v/>
      </c>
      <c r="N429" s="143">
        <f>IF(OR(N(I429)=0,COUNT(C429,H429)&lt;2,COUNT(L429)=0),"",IF(M429="Y",MAX(L429,0),0))</f>
        <v/>
      </c>
      <c r="O429" s="143">
        <f>IF(OR(N(I429)=0,COUNT(C429,H429)&lt;2,COUNT(L429)=0),"",IF(M429="N",MAX(L429,0),0))</f>
        <v/>
      </c>
      <c r="P429" s="143">
        <f>IF(OR(N(I429)=0,COUNT(L429)=0),"",MIN(L429,0))</f>
        <v/>
      </c>
      <c r="Q429" s="321">
        <f>IF(COUNTIFS(D429,"*OUTSTANDING*"),"OUTSTANDING",MAX(0,N(D429)-N(I429)))</f>
        <v/>
      </c>
      <c r="R429" s="321">
        <f>IF(COUNTIFS(D429:E429,"*OUTSTANDING*"),"OUTSTANDING",IF(N(D429)=0,0,E429*Q429/D429))</f>
        <v/>
      </c>
      <c r="S429" s="180" t="n"/>
      <c r="T429" s="180" t="n"/>
      <c r="U429" s="180" t="n"/>
    </row>
    <row r="430">
      <c r="A430" s="180" t="n"/>
      <c r="B430" s="180" t="n"/>
      <c r="C430" s="181" t="n"/>
      <c r="D430" s="259" t="n"/>
      <c r="E430" s="259" t="n"/>
      <c r="F430" s="180" t="n"/>
      <c r="G430" s="180" t="n"/>
      <c r="H430" s="181" t="n"/>
      <c r="I430" s="259" t="n"/>
      <c r="J430" s="259" t="n"/>
      <c r="K430" s="180" t="n"/>
      <c r="L430" s="143">
        <f>IF(COUNTIFS(D430:E430,"*OUTSTANDING*"),"",IF(J430=0,0,J430-E430*IF(D430=0,0,I430/D430)))</f>
        <v/>
      </c>
      <c r="M430" s="322">
        <f>IF(N(I430)=0,"",IF(COUNT(C430,H430)&lt;2,"?",IF(H430-C430&gt;365,"Y","N")))</f>
        <v/>
      </c>
      <c r="N430" s="143">
        <f>IF(OR(N(I430)=0,COUNT(C430,H430)&lt;2,COUNT(L430)=0),"",IF(M430="Y",MAX(L430,0),0))</f>
        <v/>
      </c>
      <c r="O430" s="143">
        <f>IF(OR(N(I430)=0,COUNT(C430,H430)&lt;2,COUNT(L430)=0),"",IF(M430="N",MAX(L430,0),0))</f>
        <v/>
      </c>
      <c r="P430" s="143">
        <f>IF(OR(N(I430)=0,COUNT(L430)=0),"",MIN(L430,0))</f>
        <v/>
      </c>
      <c r="Q430" s="321">
        <f>IF(COUNTIFS(D430,"*OUTSTANDING*"),"OUTSTANDING",MAX(0,N(D430)-N(I430)))</f>
        <v/>
      </c>
      <c r="R430" s="321">
        <f>IF(COUNTIFS(D430:E430,"*OUTSTANDING*"),"OUTSTANDING",IF(N(D430)=0,0,E430*Q430/D430))</f>
        <v/>
      </c>
      <c r="S430" s="180" t="n"/>
      <c r="T430" s="180" t="n"/>
      <c r="U430" s="180" t="n"/>
    </row>
    <row r="431">
      <c r="A431" s="180" t="n"/>
      <c r="B431" s="180" t="n"/>
      <c r="C431" s="181" t="n"/>
      <c r="D431" s="259" t="n"/>
      <c r="E431" s="259" t="n"/>
      <c r="F431" s="180" t="n"/>
      <c r="G431" s="180" t="n"/>
      <c r="H431" s="181" t="n"/>
      <c r="I431" s="259" t="n"/>
      <c r="J431" s="259" t="n"/>
      <c r="K431" s="180" t="n"/>
      <c r="L431" s="143">
        <f>IF(COUNTIFS(D431:E431,"*OUTSTANDING*"),"",IF(J431=0,0,J431-E431*IF(D431=0,0,I431/D431)))</f>
        <v/>
      </c>
      <c r="M431" s="322">
        <f>IF(N(I431)=0,"",IF(COUNT(C431,H431)&lt;2,"?",IF(H431-C431&gt;365,"Y","N")))</f>
        <v/>
      </c>
      <c r="N431" s="143">
        <f>IF(OR(N(I431)=0,COUNT(C431,H431)&lt;2,COUNT(L431)=0),"",IF(M431="Y",MAX(L431,0),0))</f>
        <v/>
      </c>
      <c r="O431" s="143">
        <f>IF(OR(N(I431)=0,COUNT(C431,H431)&lt;2,COUNT(L431)=0),"",IF(M431="N",MAX(L431,0),0))</f>
        <v/>
      </c>
      <c r="P431" s="143">
        <f>IF(OR(N(I431)=0,COUNT(L431)=0),"",MIN(L431,0))</f>
        <v/>
      </c>
      <c r="Q431" s="321">
        <f>IF(COUNTIFS(D431,"*OUTSTANDING*"),"OUTSTANDING",MAX(0,N(D431)-N(I431)))</f>
        <v/>
      </c>
      <c r="R431" s="321">
        <f>IF(COUNTIFS(D431:E431,"*OUTSTANDING*"),"OUTSTANDING",IF(N(D431)=0,0,E431*Q431/D431))</f>
        <v/>
      </c>
      <c r="S431" s="180" t="n"/>
      <c r="T431" s="180" t="n"/>
      <c r="U431" s="180" t="n"/>
    </row>
    <row r="432">
      <c r="A432" s="180" t="n"/>
      <c r="B432" s="180" t="n"/>
      <c r="C432" s="181" t="n"/>
      <c r="D432" s="259" t="n"/>
      <c r="E432" s="259" t="n"/>
      <c r="F432" s="180" t="n"/>
      <c r="G432" s="180" t="n"/>
      <c r="H432" s="181" t="n"/>
      <c r="I432" s="259" t="n"/>
      <c r="J432" s="259" t="n"/>
      <c r="K432" s="180" t="n"/>
      <c r="L432" s="143">
        <f>IF(COUNTIFS(D432:E432,"*OUTSTANDING*"),"",IF(J432=0,0,J432-E432*IF(D432=0,0,I432/D432)))</f>
        <v/>
      </c>
      <c r="M432" s="322">
        <f>IF(N(I432)=0,"",IF(COUNT(C432,H432)&lt;2,"?",IF(H432-C432&gt;365,"Y","N")))</f>
        <v/>
      </c>
      <c r="N432" s="143">
        <f>IF(OR(N(I432)=0,COUNT(C432,H432)&lt;2,COUNT(L432)=0),"",IF(M432="Y",MAX(L432,0),0))</f>
        <v/>
      </c>
      <c r="O432" s="143">
        <f>IF(OR(N(I432)=0,COUNT(C432,H432)&lt;2,COUNT(L432)=0),"",IF(M432="N",MAX(L432,0),0))</f>
        <v/>
      </c>
      <c r="P432" s="143">
        <f>IF(OR(N(I432)=0,COUNT(L432)=0),"",MIN(L432,0))</f>
        <v/>
      </c>
      <c r="Q432" s="321">
        <f>IF(COUNTIFS(D432,"*OUTSTANDING*"),"OUTSTANDING",MAX(0,N(D432)-N(I432)))</f>
        <v/>
      </c>
      <c r="R432" s="321">
        <f>IF(COUNTIFS(D432:E432,"*OUTSTANDING*"),"OUTSTANDING",IF(N(D432)=0,0,E432*Q432/D432))</f>
        <v/>
      </c>
      <c r="S432" s="180" t="n"/>
      <c r="T432" s="180" t="n"/>
      <c r="U432" s="180" t="n"/>
    </row>
    <row r="433">
      <c r="A433" s="180" t="n"/>
      <c r="B433" s="180" t="n"/>
      <c r="C433" s="181" t="n"/>
      <c r="D433" s="259" t="n"/>
      <c r="E433" s="259" t="n"/>
      <c r="F433" s="180" t="n"/>
      <c r="G433" s="180" t="n"/>
      <c r="H433" s="181" t="n"/>
      <c r="I433" s="259" t="n"/>
      <c r="J433" s="259" t="n"/>
      <c r="K433" s="180" t="n"/>
      <c r="L433" s="143">
        <f>IF(COUNTIFS(D433:E433,"*OUTSTANDING*"),"",IF(J433=0,0,J433-E433*IF(D433=0,0,I433/D433)))</f>
        <v/>
      </c>
      <c r="M433" s="322">
        <f>IF(N(I433)=0,"",IF(COUNT(C433,H433)&lt;2,"?",IF(H433-C433&gt;365,"Y","N")))</f>
        <v/>
      </c>
      <c r="N433" s="143">
        <f>IF(OR(N(I433)=0,COUNT(C433,H433)&lt;2,COUNT(L433)=0),"",IF(M433="Y",MAX(L433,0),0))</f>
        <v/>
      </c>
      <c r="O433" s="143">
        <f>IF(OR(N(I433)=0,COUNT(C433,H433)&lt;2,COUNT(L433)=0),"",IF(M433="N",MAX(L433,0),0))</f>
        <v/>
      </c>
      <c r="P433" s="143">
        <f>IF(OR(N(I433)=0,COUNT(L433)=0),"",MIN(L433,0))</f>
        <v/>
      </c>
      <c r="Q433" s="321">
        <f>IF(COUNTIFS(D433,"*OUTSTANDING*"),"OUTSTANDING",MAX(0,N(D433)-N(I433)))</f>
        <v/>
      </c>
      <c r="R433" s="321">
        <f>IF(COUNTIFS(D433:E433,"*OUTSTANDING*"),"OUTSTANDING",IF(N(D433)=0,0,E433*Q433/D433))</f>
        <v/>
      </c>
      <c r="S433" s="180" t="n"/>
      <c r="T433" s="180" t="n"/>
      <c r="U433" s="180" t="n"/>
    </row>
    <row r="434">
      <c r="A434" s="180" t="n"/>
      <c r="B434" s="180" t="n"/>
      <c r="C434" s="181" t="n"/>
      <c r="D434" s="259" t="n"/>
      <c r="E434" s="259" t="n"/>
      <c r="F434" s="180" t="n"/>
      <c r="G434" s="180" t="n"/>
      <c r="H434" s="181" t="n"/>
      <c r="I434" s="259" t="n"/>
      <c r="J434" s="259" t="n"/>
      <c r="K434" s="180" t="n"/>
      <c r="L434" s="143">
        <f>IF(COUNTIFS(D434:E434,"*OUTSTANDING*"),"",IF(J434=0,0,J434-E434*IF(D434=0,0,I434/D434)))</f>
        <v/>
      </c>
      <c r="M434" s="322">
        <f>IF(N(I434)=0,"",IF(COUNT(C434,H434)&lt;2,"?",IF(H434-C434&gt;365,"Y","N")))</f>
        <v/>
      </c>
      <c r="N434" s="143">
        <f>IF(OR(N(I434)=0,COUNT(C434,H434)&lt;2,COUNT(L434)=0),"",IF(M434="Y",MAX(L434,0),0))</f>
        <v/>
      </c>
      <c r="O434" s="143">
        <f>IF(OR(N(I434)=0,COUNT(C434,H434)&lt;2,COUNT(L434)=0),"",IF(M434="N",MAX(L434,0),0))</f>
        <v/>
      </c>
      <c r="P434" s="143">
        <f>IF(OR(N(I434)=0,COUNT(L434)=0),"",MIN(L434,0))</f>
        <v/>
      </c>
      <c r="Q434" s="321">
        <f>IF(COUNTIFS(D434,"*OUTSTANDING*"),"OUTSTANDING",MAX(0,N(D434)-N(I434)))</f>
        <v/>
      </c>
      <c r="R434" s="321">
        <f>IF(COUNTIFS(D434:E434,"*OUTSTANDING*"),"OUTSTANDING",IF(N(D434)=0,0,E434*Q434/D434))</f>
        <v/>
      </c>
      <c r="S434" s="180" t="n"/>
      <c r="T434" s="180" t="n"/>
      <c r="U434" s="180" t="n"/>
    </row>
    <row r="435">
      <c r="A435" s="180" t="n"/>
      <c r="B435" s="180" t="n"/>
      <c r="C435" s="181" t="n"/>
      <c r="D435" s="259" t="n"/>
      <c r="E435" s="259" t="n"/>
      <c r="F435" s="180" t="n"/>
      <c r="G435" s="180" t="n"/>
      <c r="H435" s="181" t="n"/>
      <c r="I435" s="259" t="n"/>
      <c r="J435" s="259" t="n"/>
      <c r="K435" s="180" t="n"/>
      <c r="L435" s="143">
        <f>IF(COUNTIFS(D435:E435,"*OUTSTANDING*"),"",IF(J435=0,0,J435-E435*IF(D435=0,0,I435/D435)))</f>
        <v/>
      </c>
      <c r="M435" s="322">
        <f>IF(N(I435)=0,"",IF(COUNT(C435,H435)&lt;2,"?",IF(H435-C435&gt;365,"Y","N")))</f>
        <v/>
      </c>
      <c r="N435" s="143">
        <f>IF(OR(N(I435)=0,COUNT(C435,H435)&lt;2,COUNT(L435)=0),"",IF(M435="Y",MAX(L435,0),0))</f>
        <v/>
      </c>
      <c r="O435" s="143">
        <f>IF(OR(N(I435)=0,COUNT(C435,H435)&lt;2,COUNT(L435)=0),"",IF(M435="N",MAX(L435,0),0))</f>
        <v/>
      </c>
      <c r="P435" s="143">
        <f>IF(OR(N(I435)=0,COUNT(L435)=0),"",MIN(L435,0))</f>
        <v/>
      </c>
      <c r="Q435" s="321">
        <f>IF(COUNTIFS(D435,"*OUTSTANDING*"),"OUTSTANDING",MAX(0,N(D435)-N(I435)))</f>
        <v/>
      </c>
      <c r="R435" s="321">
        <f>IF(COUNTIFS(D435:E435,"*OUTSTANDING*"),"OUTSTANDING",IF(N(D435)=0,0,E435*Q435/D435))</f>
        <v/>
      </c>
      <c r="S435" s="180" t="n"/>
      <c r="T435" s="180" t="n"/>
      <c r="U435" s="180" t="n"/>
    </row>
    <row r="436">
      <c r="A436" s="180" t="n"/>
      <c r="B436" s="180" t="n"/>
      <c r="C436" s="181" t="n"/>
      <c r="D436" s="259" t="n"/>
      <c r="E436" s="259" t="n"/>
      <c r="F436" s="180" t="n"/>
      <c r="G436" s="180" t="n"/>
      <c r="H436" s="181" t="n"/>
      <c r="I436" s="259" t="n"/>
      <c r="J436" s="259" t="n"/>
      <c r="K436" s="180" t="n"/>
      <c r="L436" s="143">
        <f>IF(COUNTIFS(D436:E436,"*OUTSTANDING*"),"",IF(J436=0,0,J436-E436*IF(D436=0,0,I436/D436)))</f>
        <v/>
      </c>
      <c r="M436" s="322">
        <f>IF(N(I436)=0,"",IF(COUNT(C436,H436)&lt;2,"?",IF(H436-C436&gt;365,"Y","N")))</f>
        <v/>
      </c>
      <c r="N436" s="143">
        <f>IF(OR(N(I436)=0,COUNT(C436,H436)&lt;2,COUNT(L436)=0),"",IF(M436="Y",MAX(L436,0),0))</f>
        <v/>
      </c>
      <c r="O436" s="143">
        <f>IF(OR(N(I436)=0,COUNT(C436,H436)&lt;2,COUNT(L436)=0),"",IF(M436="N",MAX(L436,0),0))</f>
        <v/>
      </c>
      <c r="P436" s="143">
        <f>IF(OR(N(I436)=0,COUNT(L436)=0),"",MIN(L436,0))</f>
        <v/>
      </c>
      <c r="Q436" s="321">
        <f>IF(COUNTIFS(D436,"*OUTSTANDING*"),"OUTSTANDING",MAX(0,N(D436)-N(I436)))</f>
        <v/>
      </c>
      <c r="R436" s="321">
        <f>IF(COUNTIFS(D436:E436,"*OUTSTANDING*"),"OUTSTANDING",IF(N(D436)=0,0,E436*Q436/D436))</f>
        <v/>
      </c>
      <c r="S436" s="180" t="n"/>
      <c r="T436" s="180" t="n"/>
      <c r="U436" s="180" t="n"/>
    </row>
    <row r="437">
      <c r="A437" s="180" t="n"/>
      <c r="B437" s="180" t="n"/>
      <c r="C437" s="181" t="n"/>
      <c r="D437" s="259" t="n"/>
      <c r="E437" s="259" t="n"/>
      <c r="F437" s="180" t="n"/>
      <c r="G437" s="180" t="n"/>
      <c r="H437" s="181" t="n"/>
      <c r="I437" s="259" t="n"/>
      <c r="J437" s="259" t="n"/>
      <c r="K437" s="180" t="n"/>
      <c r="L437" s="143">
        <f>IF(COUNTIFS(D437:E437,"*OUTSTANDING*"),"",IF(J437=0,0,J437-E437*IF(D437=0,0,I437/D437)))</f>
        <v/>
      </c>
      <c r="M437" s="322">
        <f>IF(N(I437)=0,"",IF(COUNT(C437,H437)&lt;2,"?",IF(H437-C437&gt;365,"Y","N")))</f>
        <v/>
      </c>
      <c r="N437" s="143">
        <f>IF(OR(N(I437)=0,COUNT(C437,H437)&lt;2,COUNT(L437)=0),"",IF(M437="Y",MAX(L437,0),0))</f>
        <v/>
      </c>
      <c r="O437" s="143">
        <f>IF(OR(N(I437)=0,COUNT(C437,H437)&lt;2,COUNT(L437)=0),"",IF(M437="N",MAX(L437,0),0))</f>
        <v/>
      </c>
      <c r="P437" s="143">
        <f>IF(OR(N(I437)=0,COUNT(L437)=0),"",MIN(L437,0))</f>
        <v/>
      </c>
      <c r="Q437" s="321">
        <f>IF(COUNTIFS(D437,"*OUTSTANDING*"),"OUTSTANDING",MAX(0,N(D437)-N(I437)))</f>
        <v/>
      </c>
      <c r="R437" s="321">
        <f>IF(COUNTIFS(D437:E437,"*OUTSTANDING*"),"OUTSTANDING",IF(N(D437)=0,0,E437*Q437/D437))</f>
        <v/>
      </c>
      <c r="S437" s="180" t="n"/>
      <c r="T437" s="180" t="n"/>
      <c r="U437" s="180" t="n"/>
    </row>
    <row r="438">
      <c r="A438" s="180" t="n"/>
      <c r="B438" s="180" t="n"/>
      <c r="C438" s="181" t="n"/>
      <c r="D438" s="259" t="n"/>
      <c r="E438" s="259" t="n"/>
      <c r="F438" s="180" t="n"/>
      <c r="G438" s="180" t="n"/>
      <c r="H438" s="181" t="n"/>
      <c r="I438" s="259" t="n"/>
      <c r="J438" s="259" t="n"/>
      <c r="K438" s="180" t="n"/>
      <c r="L438" s="143">
        <f>IF(COUNTIFS(D438:E438,"*OUTSTANDING*"),"",IF(J438=0,0,J438-E438*IF(D438=0,0,I438/D438)))</f>
        <v/>
      </c>
      <c r="M438" s="322">
        <f>IF(N(I438)=0,"",IF(COUNT(C438,H438)&lt;2,"?",IF(H438-C438&gt;365,"Y","N")))</f>
        <v/>
      </c>
      <c r="N438" s="143">
        <f>IF(OR(N(I438)=0,COUNT(C438,H438)&lt;2,COUNT(L438)=0),"",IF(M438="Y",MAX(L438,0),0))</f>
        <v/>
      </c>
      <c r="O438" s="143">
        <f>IF(OR(N(I438)=0,COUNT(C438,H438)&lt;2,COUNT(L438)=0),"",IF(M438="N",MAX(L438,0),0))</f>
        <v/>
      </c>
      <c r="P438" s="143">
        <f>IF(OR(N(I438)=0,COUNT(L438)=0),"",MIN(L438,0))</f>
        <v/>
      </c>
      <c r="Q438" s="321">
        <f>IF(COUNTIFS(D438,"*OUTSTANDING*"),"OUTSTANDING",MAX(0,N(D438)-N(I438)))</f>
        <v/>
      </c>
      <c r="R438" s="321">
        <f>IF(COUNTIFS(D438:E438,"*OUTSTANDING*"),"OUTSTANDING",IF(N(D438)=0,0,E438*Q438/D438))</f>
        <v/>
      </c>
      <c r="S438" s="180" t="n"/>
      <c r="T438" s="180" t="n"/>
      <c r="U438" s="180" t="n"/>
    </row>
    <row r="439">
      <c r="A439" s="180" t="n"/>
      <c r="B439" s="180" t="n"/>
      <c r="C439" s="181" t="n"/>
      <c r="D439" s="259" t="n"/>
      <c r="E439" s="259" t="n"/>
      <c r="F439" s="180" t="n"/>
      <c r="G439" s="180" t="n"/>
      <c r="H439" s="181" t="n"/>
      <c r="I439" s="259" t="n"/>
      <c r="J439" s="259" t="n"/>
      <c r="K439" s="180" t="n"/>
      <c r="L439" s="143">
        <f>IF(COUNTIFS(D439:E439,"*OUTSTANDING*"),"",IF(J439=0,0,J439-E439*IF(D439=0,0,I439/D439)))</f>
        <v/>
      </c>
      <c r="M439" s="322">
        <f>IF(N(I439)=0,"",IF(COUNT(C439,H439)&lt;2,"?",IF(H439-C439&gt;365,"Y","N")))</f>
        <v/>
      </c>
      <c r="N439" s="143">
        <f>IF(OR(N(I439)=0,COUNT(C439,H439)&lt;2,COUNT(L439)=0),"",IF(M439="Y",MAX(L439,0),0))</f>
        <v/>
      </c>
      <c r="O439" s="143">
        <f>IF(OR(N(I439)=0,COUNT(C439,H439)&lt;2,COUNT(L439)=0),"",IF(M439="N",MAX(L439,0),0))</f>
        <v/>
      </c>
      <c r="P439" s="143">
        <f>IF(OR(N(I439)=0,COUNT(L439)=0),"",MIN(L439,0))</f>
        <v/>
      </c>
      <c r="Q439" s="321">
        <f>IF(COUNTIFS(D439,"*OUTSTANDING*"),"OUTSTANDING",MAX(0,N(D439)-N(I439)))</f>
        <v/>
      </c>
      <c r="R439" s="321">
        <f>IF(COUNTIFS(D439:E439,"*OUTSTANDING*"),"OUTSTANDING",IF(N(D439)=0,0,E439*Q439/D439))</f>
        <v/>
      </c>
      <c r="S439" s="180" t="n"/>
      <c r="T439" s="180" t="n"/>
      <c r="U439" s="180" t="n"/>
    </row>
    <row r="440">
      <c r="A440" s="180" t="n"/>
      <c r="B440" s="180" t="n"/>
      <c r="C440" s="181" t="n"/>
      <c r="D440" s="259" t="n"/>
      <c r="E440" s="259" t="n"/>
      <c r="F440" s="180" t="n"/>
      <c r="G440" s="180" t="n"/>
      <c r="H440" s="181" t="n"/>
      <c r="I440" s="259" t="n"/>
      <c r="J440" s="259" t="n"/>
      <c r="K440" s="180" t="n"/>
      <c r="L440" s="143">
        <f>IF(COUNTIFS(D440:E440,"*OUTSTANDING*"),"",IF(J440=0,0,J440-E440*IF(D440=0,0,I440/D440)))</f>
        <v/>
      </c>
      <c r="M440" s="322">
        <f>IF(N(I440)=0,"",IF(COUNT(C440,H440)&lt;2,"?",IF(H440-C440&gt;365,"Y","N")))</f>
        <v/>
      </c>
      <c r="N440" s="143">
        <f>IF(OR(N(I440)=0,COUNT(C440,H440)&lt;2,COUNT(L440)=0),"",IF(M440="Y",MAX(L440,0),0))</f>
        <v/>
      </c>
      <c r="O440" s="143">
        <f>IF(OR(N(I440)=0,COUNT(C440,H440)&lt;2,COUNT(L440)=0),"",IF(M440="N",MAX(L440,0),0))</f>
        <v/>
      </c>
      <c r="P440" s="143">
        <f>IF(OR(N(I440)=0,COUNT(L440)=0),"",MIN(L440,0))</f>
        <v/>
      </c>
      <c r="Q440" s="321">
        <f>IF(COUNTIFS(D440,"*OUTSTANDING*"),"OUTSTANDING",MAX(0,N(D440)-N(I440)))</f>
        <v/>
      </c>
      <c r="R440" s="321">
        <f>IF(COUNTIFS(D440:E440,"*OUTSTANDING*"),"OUTSTANDING",IF(N(D440)=0,0,E440*Q440/D440))</f>
        <v/>
      </c>
      <c r="S440" s="180" t="n"/>
      <c r="T440" s="180" t="n"/>
      <c r="U440" s="180" t="n"/>
    </row>
    <row r="441">
      <c r="A441" s="180" t="n"/>
      <c r="B441" s="180" t="n"/>
      <c r="C441" s="181" t="n"/>
      <c r="D441" s="259" t="n"/>
      <c r="E441" s="259" t="n"/>
      <c r="F441" s="180" t="n"/>
      <c r="G441" s="180" t="n"/>
      <c r="H441" s="181" t="n"/>
      <c r="I441" s="259" t="n"/>
      <c r="J441" s="259" t="n"/>
      <c r="K441" s="180" t="n"/>
      <c r="L441" s="143">
        <f>IF(COUNTIFS(D441:E441,"*OUTSTANDING*"),"",IF(J441=0,0,J441-E441*IF(D441=0,0,I441/D441)))</f>
        <v/>
      </c>
      <c r="M441" s="322">
        <f>IF(N(I441)=0,"",IF(COUNT(C441,H441)&lt;2,"?",IF(H441-C441&gt;365,"Y","N")))</f>
        <v/>
      </c>
      <c r="N441" s="143">
        <f>IF(OR(N(I441)=0,COUNT(C441,H441)&lt;2,COUNT(L441)=0),"",IF(M441="Y",MAX(L441,0),0))</f>
        <v/>
      </c>
      <c r="O441" s="143">
        <f>IF(OR(N(I441)=0,COUNT(C441,H441)&lt;2,COUNT(L441)=0),"",IF(M441="N",MAX(L441,0),0))</f>
        <v/>
      </c>
      <c r="P441" s="143">
        <f>IF(OR(N(I441)=0,COUNT(L441)=0),"",MIN(L441,0))</f>
        <v/>
      </c>
      <c r="Q441" s="321">
        <f>IF(COUNTIFS(D441,"*OUTSTANDING*"),"OUTSTANDING",MAX(0,N(D441)-N(I441)))</f>
        <v/>
      </c>
      <c r="R441" s="321">
        <f>IF(COUNTIFS(D441:E441,"*OUTSTANDING*"),"OUTSTANDING",IF(N(D441)=0,0,E441*Q441/D441))</f>
        <v/>
      </c>
      <c r="S441" s="180" t="n"/>
      <c r="T441" s="180" t="n"/>
      <c r="U441" s="180" t="n"/>
    </row>
    <row r="442">
      <c r="A442" s="180" t="n"/>
      <c r="B442" s="180" t="n"/>
      <c r="C442" s="181" t="n"/>
      <c r="D442" s="259" t="n"/>
      <c r="E442" s="259" t="n"/>
      <c r="F442" s="180" t="n"/>
      <c r="G442" s="180" t="n"/>
      <c r="H442" s="181" t="n"/>
      <c r="I442" s="259" t="n"/>
      <c r="J442" s="259" t="n"/>
      <c r="K442" s="180" t="n"/>
      <c r="L442" s="143">
        <f>IF(COUNTIFS(D442:E442,"*OUTSTANDING*"),"",IF(J442=0,0,J442-E442*IF(D442=0,0,I442/D442)))</f>
        <v/>
      </c>
      <c r="M442" s="322">
        <f>IF(N(I442)=0,"",IF(COUNT(C442,H442)&lt;2,"?",IF(H442-C442&gt;365,"Y","N")))</f>
        <v/>
      </c>
      <c r="N442" s="143">
        <f>IF(OR(N(I442)=0,COUNT(C442,H442)&lt;2,COUNT(L442)=0),"",IF(M442="Y",MAX(L442,0),0))</f>
        <v/>
      </c>
      <c r="O442" s="143">
        <f>IF(OR(N(I442)=0,COUNT(C442,H442)&lt;2,COUNT(L442)=0),"",IF(M442="N",MAX(L442,0),0))</f>
        <v/>
      </c>
      <c r="P442" s="143">
        <f>IF(OR(N(I442)=0,COUNT(L442)=0),"",MIN(L442,0))</f>
        <v/>
      </c>
      <c r="Q442" s="321">
        <f>IF(COUNTIFS(D442,"*OUTSTANDING*"),"OUTSTANDING",MAX(0,N(D442)-N(I442)))</f>
        <v/>
      </c>
      <c r="R442" s="321">
        <f>IF(COUNTIFS(D442:E442,"*OUTSTANDING*"),"OUTSTANDING",IF(N(D442)=0,0,E442*Q442/D442))</f>
        <v/>
      </c>
      <c r="S442" s="180" t="n"/>
      <c r="T442" s="180" t="n"/>
      <c r="U442" s="180" t="n"/>
    </row>
    <row r="443">
      <c r="A443" s="180" t="n"/>
      <c r="B443" s="180" t="n"/>
      <c r="C443" s="181" t="n"/>
      <c r="D443" s="259" t="n"/>
      <c r="E443" s="259" t="n"/>
      <c r="F443" s="180" t="n"/>
      <c r="G443" s="180" t="n"/>
      <c r="H443" s="181" t="n"/>
      <c r="I443" s="259" t="n"/>
      <c r="J443" s="259" t="n"/>
      <c r="K443" s="180" t="n"/>
      <c r="L443" s="143">
        <f>IF(COUNTIFS(D443:E443,"*OUTSTANDING*"),"",IF(J443=0,0,J443-E443*IF(D443=0,0,I443/D443)))</f>
        <v/>
      </c>
      <c r="M443" s="322">
        <f>IF(N(I443)=0,"",IF(COUNT(C443,H443)&lt;2,"?",IF(H443-C443&gt;365,"Y","N")))</f>
        <v/>
      </c>
      <c r="N443" s="143">
        <f>IF(OR(N(I443)=0,COUNT(C443,H443)&lt;2,COUNT(L443)=0),"",IF(M443="Y",MAX(L443,0),0))</f>
        <v/>
      </c>
      <c r="O443" s="143">
        <f>IF(OR(N(I443)=0,COUNT(C443,H443)&lt;2,COUNT(L443)=0),"",IF(M443="N",MAX(L443,0),0))</f>
        <v/>
      </c>
      <c r="P443" s="143">
        <f>IF(OR(N(I443)=0,COUNT(L443)=0),"",MIN(L443,0))</f>
        <v/>
      </c>
      <c r="Q443" s="321">
        <f>IF(COUNTIFS(D443,"*OUTSTANDING*"),"OUTSTANDING",MAX(0,N(D443)-N(I443)))</f>
        <v/>
      </c>
      <c r="R443" s="321">
        <f>IF(COUNTIFS(D443:E443,"*OUTSTANDING*"),"OUTSTANDING",IF(N(D443)=0,0,E443*Q443/D443))</f>
        <v/>
      </c>
      <c r="S443" s="180" t="n"/>
      <c r="T443" s="180" t="n"/>
      <c r="U443" s="180" t="n"/>
    </row>
    <row r="444">
      <c r="A444" s="180" t="n"/>
      <c r="B444" s="180" t="n"/>
      <c r="C444" s="181" t="n"/>
      <c r="D444" s="259" t="n"/>
      <c r="E444" s="259" t="n"/>
      <c r="F444" s="180" t="n"/>
      <c r="G444" s="180" t="n"/>
      <c r="H444" s="181" t="n"/>
      <c r="I444" s="259" t="n"/>
      <c r="J444" s="259" t="n"/>
      <c r="K444" s="180" t="n"/>
      <c r="L444" s="143">
        <f>IF(COUNTIFS(D444:E444,"*OUTSTANDING*"),"",IF(J444=0,0,J444-E444*IF(D444=0,0,I444/D444)))</f>
        <v/>
      </c>
      <c r="M444" s="322">
        <f>IF(N(I444)=0,"",IF(COUNT(C444,H444)&lt;2,"?",IF(H444-C444&gt;365,"Y","N")))</f>
        <v/>
      </c>
      <c r="N444" s="143">
        <f>IF(OR(N(I444)=0,COUNT(C444,H444)&lt;2,COUNT(L444)=0),"",IF(M444="Y",MAX(L444,0),0))</f>
        <v/>
      </c>
      <c r="O444" s="143">
        <f>IF(OR(N(I444)=0,COUNT(C444,H444)&lt;2,COUNT(L444)=0),"",IF(M444="N",MAX(L444,0),0))</f>
        <v/>
      </c>
      <c r="P444" s="143">
        <f>IF(OR(N(I444)=0,COUNT(L444)=0),"",MIN(L444,0))</f>
        <v/>
      </c>
      <c r="Q444" s="321">
        <f>IF(COUNTIFS(D444,"*OUTSTANDING*"),"OUTSTANDING",MAX(0,N(D444)-N(I444)))</f>
        <v/>
      </c>
      <c r="R444" s="321">
        <f>IF(COUNTIFS(D444:E444,"*OUTSTANDING*"),"OUTSTANDING",IF(N(D444)=0,0,E444*Q444/D444))</f>
        <v/>
      </c>
      <c r="S444" s="180" t="n"/>
      <c r="T444" s="180" t="n"/>
      <c r="U444" s="180" t="n"/>
    </row>
    <row r="445">
      <c r="A445" s="180" t="n"/>
      <c r="B445" s="180" t="n"/>
      <c r="C445" s="181" t="n"/>
      <c r="D445" s="259" t="n"/>
      <c r="E445" s="259" t="n"/>
      <c r="F445" s="180" t="n"/>
      <c r="G445" s="180" t="n"/>
      <c r="H445" s="181" t="n"/>
      <c r="I445" s="259" t="n"/>
      <c r="J445" s="259" t="n"/>
      <c r="K445" s="180" t="n"/>
      <c r="L445" s="143">
        <f>IF(COUNTIFS(D445:E445,"*OUTSTANDING*"),"",IF(J445=0,0,J445-E445*IF(D445=0,0,I445/D445)))</f>
        <v/>
      </c>
      <c r="M445" s="322">
        <f>IF(N(I445)=0,"",IF(COUNT(C445,H445)&lt;2,"?",IF(H445-C445&gt;365,"Y","N")))</f>
        <v/>
      </c>
      <c r="N445" s="143">
        <f>IF(OR(N(I445)=0,COUNT(C445,H445)&lt;2,COUNT(L445)=0),"",IF(M445="Y",MAX(L445,0),0))</f>
        <v/>
      </c>
      <c r="O445" s="143">
        <f>IF(OR(N(I445)=0,COUNT(C445,H445)&lt;2,COUNT(L445)=0),"",IF(M445="N",MAX(L445,0),0))</f>
        <v/>
      </c>
      <c r="P445" s="143">
        <f>IF(OR(N(I445)=0,COUNT(L445)=0),"",MIN(L445,0))</f>
        <v/>
      </c>
      <c r="Q445" s="321">
        <f>IF(COUNTIFS(D445,"*OUTSTANDING*"),"OUTSTANDING",MAX(0,N(D445)-N(I445)))</f>
        <v/>
      </c>
      <c r="R445" s="321">
        <f>IF(COUNTIFS(D445:E445,"*OUTSTANDING*"),"OUTSTANDING",IF(N(D445)=0,0,E445*Q445/D445))</f>
        <v/>
      </c>
      <c r="S445" s="180" t="n"/>
      <c r="T445" s="180" t="n"/>
      <c r="U445" s="180" t="n"/>
    </row>
    <row r="446">
      <c r="A446" s="180" t="n"/>
      <c r="B446" s="180" t="n"/>
      <c r="C446" s="181" t="n"/>
      <c r="D446" s="259" t="n"/>
      <c r="E446" s="259" t="n"/>
      <c r="F446" s="180" t="n"/>
      <c r="G446" s="180" t="n"/>
      <c r="H446" s="181" t="n"/>
      <c r="I446" s="259" t="n"/>
      <c r="J446" s="259" t="n"/>
      <c r="K446" s="180" t="n"/>
      <c r="L446" s="143">
        <f>IF(COUNTIFS(D446:E446,"*OUTSTANDING*"),"",IF(J446=0,0,J446-E446*IF(D446=0,0,I446/D446)))</f>
        <v/>
      </c>
      <c r="M446" s="322">
        <f>IF(N(I446)=0,"",IF(COUNT(C446,H446)&lt;2,"?",IF(H446-C446&gt;365,"Y","N")))</f>
        <v/>
      </c>
      <c r="N446" s="143">
        <f>IF(OR(N(I446)=0,COUNT(C446,H446)&lt;2,COUNT(L446)=0),"",IF(M446="Y",MAX(L446,0),0))</f>
        <v/>
      </c>
      <c r="O446" s="143">
        <f>IF(OR(N(I446)=0,COUNT(C446,H446)&lt;2,COUNT(L446)=0),"",IF(M446="N",MAX(L446,0),0))</f>
        <v/>
      </c>
      <c r="P446" s="143">
        <f>IF(OR(N(I446)=0,COUNT(L446)=0),"",MIN(L446,0))</f>
        <v/>
      </c>
      <c r="Q446" s="321">
        <f>IF(COUNTIFS(D446,"*OUTSTANDING*"),"OUTSTANDING",MAX(0,N(D446)-N(I446)))</f>
        <v/>
      </c>
      <c r="R446" s="321">
        <f>IF(COUNTIFS(D446:E446,"*OUTSTANDING*"),"OUTSTANDING",IF(N(D446)=0,0,E446*Q446/D446))</f>
        <v/>
      </c>
      <c r="S446" s="180" t="n"/>
      <c r="T446" s="180" t="n"/>
      <c r="U446" s="180" t="n"/>
    </row>
    <row r="447">
      <c r="A447" s="180" t="n"/>
      <c r="B447" s="180" t="n"/>
      <c r="C447" s="181" t="n"/>
      <c r="D447" s="259" t="n"/>
      <c r="E447" s="259" t="n"/>
      <c r="F447" s="180" t="n"/>
      <c r="G447" s="180" t="n"/>
      <c r="H447" s="181" t="n"/>
      <c r="I447" s="259" t="n"/>
      <c r="J447" s="259" t="n"/>
      <c r="K447" s="180" t="n"/>
      <c r="L447" s="143">
        <f>IF(COUNTIFS(D447:E447,"*OUTSTANDING*"),"",IF(J447=0,0,J447-E447*IF(D447=0,0,I447/D447)))</f>
        <v/>
      </c>
      <c r="M447" s="322">
        <f>IF(N(I447)=0,"",IF(COUNT(C447,H447)&lt;2,"?",IF(H447-C447&gt;365,"Y","N")))</f>
        <v/>
      </c>
      <c r="N447" s="143">
        <f>IF(OR(N(I447)=0,COUNT(C447,H447)&lt;2,COUNT(L447)=0),"",IF(M447="Y",MAX(L447,0),0))</f>
        <v/>
      </c>
      <c r="O447" s="143">
        <f>IF(OR(N(I447)=0,COUNT(C447,H447)&lt;2,COUNT(L447)=0),"",IF(M447="N",MAX(L447,0),0))</f>
        <v/>
      </c>
      <c r="P447" s="143">
        <f>IF(OR(N(I447)=0,COUNT(L447)=0),"",MIN(L447,0))</f>
        <v/>
      </c>
      <c r="Q447" s="321">
        <f>IF(COUNTIFS(D447,"*OUTSTANDING*"),"OUTSTANDING",MAX(0,N(D447)-N(I447)))</f>
        <v/>
      </c>
      <c r="R447" s="321">
        <f>IF(COUNTIFS(D447:E447,"*OUTSTANDING*"),"OUTSTANDING",IF(N(D447)=0,0,E447*Q447/D447))</f>
        <v/>
      </c>
      <c r="S447" s="180" t="n"/>
      <c r="T447" s="180" t="n"/>
      <c r="U447" s="180" t="n"/>
    </row>
    <row r="448">
      <c r="A448" s="180" t="n"/>
      <c r="B448" s="180" t="n"/>
      <c r="C448" s="181" t="n"/>
      <c r="D448" s="259" t="n"/>
      <c r="E448" s="259" t="n"/>
      <c r="F448" s="180" t="n"/>
      <c r="G448" s="180" t="n"/>
      <c r="H448" s="181" t="n"/>
      <c r="I448" s="259" t="n"/>
      <c r="J448" s="259" t="n"/>
      <c r="K448" s="180" t="n"/>
      <c r="L448" s="143">
        <f>IF(COUNTIFS(D448:E448,"*OUTSTANDING*"),"",IF(J448=0,0,J448-E448*IF(D448=0,0,I448/D448)))</f>
        <v/>
      </c>
      <c r="M448" s="322">
        <f>IF(N(I448)=0,"",IF(COUNT(C448,H448)&lt;2,"?",IF(H448-C448&gt;365,"Y","N")))</f>
        <v/>
      </c>
      <c r="N448" s="143">
        <f>IF(OR(N(I448)=0,COUNT(C448,H448)&lt;2,COUNT(L448)=0),"",IF(M448="Y",MAX(L448,0),0))</f>
        <v/>
      </c>
      <c r="O448" s="143">
        <f>IF(OR(N(I448)=0,COUNT(C448,H448)&lt;2,COUNT(L448)=0),"",IF(M448="N",MAX(L448,0),0))</f>
        <v/>
      </c>
      <c r="P448" s="143">
        <f>IF(OR(N(I448)=0,COUNT(L448)=0),"",MIN(L448,0))</f>
        <v/>
      </c>
      <c r="Q448" s="321">
        <f>IF(COUNTIFS(D448,"*OUTSTANDING*"),"OUTSTANDING",MAX(0,N(D448)-N(I448)))</f>
        <v/>
      </c>
      <c r="R448" s="321">
        <f>IF(COUNTIFS(D448:E448,"*OUTSTANDING*"),"OUTSTANDING",IF(N(D448)=0,0,E448*Q448/D448))</f>
        <v/>
      </c>
      <c r="S448" s="180" t="n"/>
      <c r="T448" s="180" t="n"/>
      <c r="U448" s="180" t="n"/>
    </row>
    <row r="449">
      <c r="A449" s="180" t="n"/>
      <c r="B449" s="180" t="n"/>
      <c r="C449" s="181" t="n"/>
      <c r="D449" s="259" t="n"/>
      <c r="E449" s="259" t="n"/>
      <c r="F449" s="180" t="n"/>
      <c r="G449" s="180" t="n"/>
      <c r="H449" s="181" t="n"/>
      <c r="I449" s="259" t="n"/>
      <c r="J449" s="259" t="n"/>
      <c r="K449" s="180" t="n"/>
      <c r="L449" s="143">
        <f>IF(COUNTIFS(D449:E449,"*OUTSTANDING*"),"",IF(J449=0,0,J449-E449*IF(D449=0,0,I449/D449)))</f>
        <v/>
      </c>
      <c r="M449" s="322">
        <f>IF(N(I449)=0,"",IF(COUNT(C449,H449)&lt;2,"?",IF(H449-C449&gt;365,"Y","N")))</f>
        <v/>
      </c>
      <c r="N449" s="143">
        <f>IF(OR(N(I449)=0,COUNT(C449,H449)&lt;2,COUNT(L449)=0),"",IF(M449="Y",MAX(L449,0),0))</f>
        <v/>
      </c>
      <c r="O449" s="143">
        <f>IF(OR(N(I449)=0,COUNT(C449,H449)&lt;2,COUNT(L449)=0),"",IF(M449="N",MAX(L449,0),0))</f>
        <v/>
      </c>
      <c r="P449" s="143">
        <f>IF(OR(N(I449)=0,COUNT(L449)=0),"",MIN(L449,0))</f>
        <v/>
      </c>
      <c r="Q449" s="321">
        <f>IF(COUNTIFS(D449,"*OUTSTANDING*"),"OUTSTANDING",MAX(0,N(D449)-N(I449)))</f>
        <v/>
      </c>
      <c r="R449" s="321">
        <f>IF(COUNTIFS(D449:E449,"*OUTSTANDING*"),"OUTSTANDING",IF(N(D449)=0,0,E449*Q449/D449))</f>
        <v/>
      </c>
      <c r="S449" s="180" t="n"/>
      <c r="T449" s="180" t="n"/>
      <c r="U449" s="180" t="n"/>
    </row>
    <row r="450">
      <c r="A450" s="180" t="n"/>
      <c r="B450" s="180" t="n"/>
      <c r="C450" s="181" t="n"/>
      <c r="D450" s="259" t="n"/>
      <c r="E450" s="259" t="n"/>
      <c r="F450" s="180" t="n"/>
      <c r="G450" s="180" t="n"/>
      <c r="H450" s="181" t="n"/>
      <c r="I450" s="259" t="n"/>
      <c r="J450" s="259" t="n"/>
      <c r="K450" s="180" t="n"/>
      <c r="L450" s="143">
        <f>IF(COUNTIFS(D450:E450,"*OUTSTANDING*"),"",IF(J450=0,0,J450-E450*IF(D450=0,0,I450/D450)))</f>
        <v/>
      </c>
      <c r="M450" s="322">
        <f>IF(N(I450)=0,"",IF(COUNT(C450,H450)&lt;2,"?",IF(H450-C450&gt;365,"Y","N")))</f>
        <v/>
      </c>
      <c r="N450" s="143">
        <f>IF(OR(N(I450)=0,COUNT(C450,H450)&lt;2,COUNT(L450)=0),"",IF(M450="Y",MAX(L450,0),0))</f>
        <v/>
      </c>
      <c r="O450" s="143">
        <f>IF(OR(N(I450)=0,COUNT(C450,H450)&lt;2,COUNT(L450)=0),"",IF(M450="N",MAX(L450,0),0))</f>
        <v/>
      </c>
      <c r="P450" s="143">
        <f>IF(OR(N(I450)=0,COUNT(L450)=0),"",MIN(L450,0))</f>
        <v/>
      </c>
      <c r="Q450" s="321">
        <f>IF(COUNTIFS(D450,"*OUTSTANDING*"),"OUTSTANDING",MAX(0,N(D450)-N(I450)))</f>
        <v/>
      </c>
      <c r="R450" s="321">
        <f>IF(COUNTIFS(D450:E450,"*OUTSTANDING*"),"OUTSTANDING",IF(N(D450)=0,0,E450*Q450/D450))</f>
        <v/>
      </c>
      <c r="S450" s="180" t="n"/>
      <c r="T450" s="180" t="n"/>
      <c r="U450" s="180" t="n"/>
    </row>
    <row r="451">
      <c r="A451" s="180" t="n"/>
      <c r="B451" s="180" t="n"/>
      <c r="C451" s="181" t="n"/>
      <c r="D451" s="259" t="n"/>
      <c r="E451" s="259" t="n"/>
      <c r="F451" s="180" t="n"/>
      <c r="G451" s="180" t="n"/>
      <c r="H451" s="181" t="n"/>
      <c r="I451" s="259" t="n"/>
      <c r="J451" s="259" t="n"/>
      <c r="K451" s="180" t="n"/>
      <c r="L451" s="143">
        <f>IF(COUNTIFS(D451:E451,"*OUTSTANDING*"),"",IF(J451=0,0,J451-E451*IF(D451=0,0,I451/D451)))</f>
        <v/>
      </c>
      <c r="M451" s="322">
        <f>IF(N(I451)=0,"",IF(COUNT(C451,H451)&lt;2,"?",IF(H451-C451&gt;365,"Y","N")))</f>
        <v/>
      </c>
      <c r="N451" s="143">
        <f>IF(OR(N(I451)=0,COUNT(C451,H451)&lt;2,COUNT(L451)=0),"",IF(M451="Y",MAX(L451,0),0))</f>
        <v/>
      </c>
      <c r="O451" s="143">
        <f>IF(OR(N(I451)=0,COUNT(C451,H451)&lt;2,COUNT(L451)=0),"",IF(M451="N",MAX(L451,0),0))</f>
        <v/>
      </c>
      <c r="P451" s="143">
        <f>IF(OR(N(I451)=0,COUNT(L451)=0),"",MIN(L451,0))</f>
        <v/>
      </c>
      <c r="Q451" s="321">
        <f>IF(COUNTIFS(D451,"*OUTSTANDING*"),"OUTSTANDING",MAX(0,N(D451)-N(I451)))</f>
        <v/>
      </c>
      <c r="R451" s="321">
        <f>IF(COUNTIFS(D451:E451,"*OUTSTANDING*"),"OUTSTANDING",IF(N(D451)=0,0,E451*Q451/D451))</f>
        <v/>
      </c>
      <c r="S451" s="180" t="n"/>
      <c r="T451" s="180" t="n"/>
      <c r="U451" s="180" t="n"/>
    </row>
    <row r="452">
      <c r="A452" s="180" t="n"/>
      <c r="B452" s="180" t="n"/>
      <c r="C452" s="181" t="n"/>
      <c r="D452" s="259" t="n"/>
      <c r="E452" s="259" t="n"/>
      <c r="F452" s="180" t="n"/>
      <c r="G452" s="180" t="n"/>
      <c r="H452" s="181" t="n"/>
      <c r="I452" s="259" t="n"/>
      <c r="J452" s="259" t="n"/>
      <c r="K452" s="180" t="n"/>
      <c r="L452" s="143">
        <f>IF(COUNTIFS(D452:E452,"*OUTSTANDING*"),"",IF(J452=0,0,J452-E452*IF(D452=0,0,I452/D452)))</f>
        <v/>
      </c>
      <c r="M452" s="322">
        <f>IF(N(I452)=0,"",IF(COUNT(C452,H452)&lt;2,"?",IF(H452-C452&gt;365,"Y","N")))</f>
        <v/>
      </c>
      <c r="N452" s="143">
        <f>IF(OR(N(I452)=0,COUNT(C452,H452)&lt;2,COUNT(L452)=0),"",IF(M452="Y",MAX(L452,0),0))</f>
        <v/>
      </c>
      <c r="O452" s="143">
        <f>IF(OR(N(I452)=0,COUNT(C452,H452)&lt;2,COUNT(L452)=0),"",IF(M452="N",MAX(L452,0),0))</f>
        <v/>
      </c>
      <c r="P452" s="143">
        <f>IF(OR(N(I452)=0,COUNT(L452)=0),"",MIN(L452,0))</f>
        <v/>
      </c>
      <c r="Q452" s="321">
        <f>IF(COUNTIFS(D452,"*OUTSTANDING*"),"OUTSTANDING",MAX(0,N(D452)-N(I452)))</f>
        <v/>
      </c>
      <c r="R452" s="321">
        <f>IF(COUNTIFS(D452:E452,"*OUTSTANDING*"),"OUTSTANDING",IF(N(D452)=0,0,E452*Q452/D452))</f>
        <v/>
      </c>
      <c r="S452" s="180" t="n"/>
      <c r="T452" s="180" t="n"/>
      <c r="U452" s="180" t="n"/>
    </row>
    <row r="453">
      <c r="A453" s="180" t="n"/>
      <c r="B453" s="180" t="n"/>
      <c r="C453" s="181" t="n"/>
      <c r="D453" s="259" t="n"/>
      <c r="E453" s="259" t="n"/>
      <c r="F453" s="180" t="n"/>
      <c r="G453" s="180" t="n"/>
      <c r="H453" s="181" t="n"/>
      <c r="I453" s="259" t="n"/>
      <c r="J453" s="259" t="n"/>
      <c r="K453" s="180" t="n"/>
      <c r="L453" s="143">
        <f>IF(COUNTIFS(D453:E453,"*OUTSTANDING*"),"",IF(J453=0,0,J453-E453*IF(D453=0,0,I453/D453)))</f>
        <v/>
      </c>
      <c r="M453" s="322">
        <f>IF(N(I453)=0,"",IF(COUNT(C453,H453)&lt;2,"?",IF(H453-C453&gt;365,"Y","N")))</f>
        <v/>
      </c>
      <c r="N453" s="143">
        <f>IF(OR(N(I453)=0,COUNT(C453,H453)&lt;2,COUNT(L453)=0),"",IF(M453="Y",MAX(L453,0),0))</f>
        <v/>
      </c>
      <c r="O453" s="143">
        <f>IF(OR(N(I453)=0,COUNT(C453,H453)&lt;2,COUNT(L453)=0),"",IF(M453="N",MAX(L453,0),0))</f>
        <v/>
      </c>
      <c r="P453" s="143">
        <f>IF(OR(N(I453)=0,COUNT(L453)=0),"",MIN(L453,0))</f>
        <v/>
      </c>
      <c r="Q453" s="321">
        <f>IF(COUNTIFS(D453,"*OUTSTANDING*"),"OUTSTANDING",MAX(0,N(D453)-N(I453)))</f>
        <v/>
      </c>
      <c r="R453" s="321">
        <f>IF(COUNTIFS(D453:E453,"*OUTSTANDING*"),"OUTSTANDING",IF(N(D453)=0,0,E453*Q453/D453))</f>
        <v/>
      </c>
      <c r="S453" s="180" t="n"/>
      <c r="T453" s="180" t="n"/>
      <c r="U453" s="180" t="n"/>
    </row>
    <row r="454">
      <c r="A454" s="180" t="n"/>
      <c r="B454" s="180" t="n"/>
      <c r="C454" s="181" t="n"/>
      <c r="D454" s="259" t="n"/>
      <c r="E454" s="259" t="n"/>
      <c r="F454" s="180" t="n"/>
      <c r="G454" s="180" t="n"/>
      <c r="H454" s="181" t="n"/>
      <c r="I454" s="259" t="n"/>
      <c r="J454" s="259" t="n"/>
      <c r="K454" s="180" t="n"/>
      <c r="L454" s="143">
        <f>IF(COUNTIFS(D454:E454,"*OUTSTANDING*"),"",IF(J454=0,0,J454-E454*IF(D454=0,0,I454/D454)))</f>
        <v/>
      </c>
      <c r="M454" s="322">
        <f>IF(N(I454)=0,"",IF(COUNT(C454,H454)&lt;2,"?",IF(H454-C454&gt;365,"Y","N")))</f>
        <v/>
      </c>
      <c r="N454" s="143">
        <f>IF(OR(N(I454)=0,COUNT(C454,H454)&lt;2,COUNT(L454)=0),"",IF(M454="Y",MAX(L454,0),0))</f>
        <v/>
      </c>
      <c r="O454" s="143">
        <f>IF(OR(N(I454)=0,COUNT(C454,H454)&lt;2,COUNT(L454)=0),"",IF(M454="N",MAX(L454,0),0))</f>
        <v/>
      </c>
      <c r="P454" s="143">
        <f>IF(OR(N(I454)=0,COUNT(L454)=0),"",MIN(L454,0))</f>
        <v/>
      </c>
      <c r="Q454" s="321">
        <f>IF(COUNTIFS(D454,"*OUTSTANDING*"),"OUTSTANDING",MAX(0,N(D454)-N(I454)))</f>
        <v/>
      </c>
      <c r="R454" s="321">
        <f>IF(COUNTIFS(D454:E454,"*OUTSTANDING*"),"OUTSTANDING",IF(N(D454)=0,0,E454*Q454/D454))</f>
        <v/>
      </c>
      <c r="S454" s="180" t="n"/>
      <c r="T454" s="180" t="n"/>
      <c r="U454" s="180" t="n"/>
    </row>
    <row r="455">
      <c r="A455" s="180" t="n"/>
      <c r="B455" s="180" t="n"/>
      <c r="C455" s="181" t="n"/>
      <c r="D455" s="259" t="n"/>
      <c r="E455" s="259" t="n"/>
      <c r="F455" s="180" t="n"/>
      <c r="G455" s="180" t="n"/>
      <c r="H455" s="181" t="n"/>
      <c r="I455" s="259" t="n"/>
      <c r="J455" s="259" t="n"/>
      <c r="K455" s="180" t="n"/>
      <c r="L455" s="143">
        <f>IF(COUNTIFS(D455:E455,"*OUTSTANDING*"),"",IF(J455=0,0,J455-E455*IF(D455=0,0,I455/D455)))</f>
        <v/>
      </c>
      <c r="M455" s="322">
        <f>IF(N(I455)=0,"",IF(COUNT(C455,H455)&lt;2,"?",IF(H455-C455&gt;365,"Y","N")))</f>
        <v/>
      </c>
      <c r="N455" s="143">
        <f>IF(OR(N(I455)=0,COUNT(C455,H455)&lt;2,COUNT(L455)=0),"",IF(M455="Y",MAX(L455,0),0))</f>
        <v/>
      </c>
      <c r="O455" s="143">
        <f>IF(OR(N(I455)=0,COUNT(C455,H455)&lt;2,COUNT(L455)=0),"",IF(M455="N",MAX(L455,0),0))</f>
        <v/>
      </c>
      <c r="P455" s="143">
        <f>IF(OR(N(I455)=0,COUNT(L455)=0),"",MIN(L455,0))</f>
        <v/>
      </c>
      <c r="Q455" s="321">
        <f>IF(COUNTIFS(D455,"*OUTSTANDING*"),"OUTSTANDING",MAX(0,N(D455)-N(I455)))</f>
        <v/>
      </c>
      <c r="R455" s="321">
        <f>IF(COUNTIFS(D455:E455,"*OUTSTANDING*"),"OUTSTANDING",IF(N(D455)=0,0,E455*Q455/D455))</f>
        <v/>
      </c>
      <c r="S455" s="180" t="n"/>
      <c r="T455" s="180" t="n"/>
      <c r="U455" s="180" t="n"/>
    </row>
    <row r="456">
      <c r="A456" s="180" t="n"/>
      <c r="B456" s="180" t="n"/>
      <c r="C456" s="181" t="n"/>
      <c r="D456" s="259" t="n"/>
      <c r="E456" s="259" t="n"/>
      <c r="F456" s="180" t="n"/>
      <c r="G456" s="180" t="n"/>
      <c r="H456" s="181" t="n"/>
      <c r="I456" s="259" t="n"/>
      <c r="J456" s="259" t="n"/>
      <c r="K456" s="180" t="n"/>
      <c r="L456" s="143">
        <f>IF(COUNTIFS(D456:E456,"*OUTSTANDING*"),"",IF(J456=0,0,J456-E456*IF(D456=0,0,I456/D456)))</f>
        <v/>
      </c>
      <c r="M456" s="322">
        <f>IF(N(I456)=0,"",IF(COUNT(C456,H456)&lt;2,"?",IF(H456-C456&gt;365,"Y","N")))</f>
        <v/>
      </c>
      <c r="N456" s="143">
        <f>IF(OR(N(I456)=0,COUNT(C456,H456)&lt;2,COUNT(L456)=0),"",IF(M456="Y",MAX(L456,0),0))</f>
        <v/>
      </c>
      <c r="O456" s="143">
        <f>IF(OR(N(I456)=0,COUNT(C456,H456)&lt;2,COUNT(L456)=0),"",IF(M456="N",MAX(L456,0),0))</f>
        <v/>
      </c>
      <c r="P456" s="143">
        <f>IF(OR(N(I456)=0,COUNT(L456)=0),"",MIN(L456,0))</f>
        <v/>
      </c>
      <c r="Q456" s="321">
        <f>IF(COUNTIFS(D456,"*OUTSTANDING*"),"OUTSTANDING",MAX(0,N(D456)-N(I456)))</f>
        <v/>
      </c>
      <c r="R456" s="321">
        <f>IF(COUNTIFS(D456:E456,"*OUTSTANDING*"),"OUTSTANDING",IF(N(D456)=0,0,E456*Q456/D456))</f>
        <v/>
      </c>
      <c r="S456" s="180" t="n"/>
      <c r="T456" s="180" t="n"/>
      <c r="U456" s="180" t="n"/>
    </row>
    <row r="457">
      <c r="A457" s="180" t="n"/>
      <c r="B457" s="180" t="n"/>
      <c r="C457" s="181" t="n"/>
      <c r="D457" s="259" t="n"/>
      <c r="E457" s="259" t="n"/>
      <c r="F457" s="180" t="n"/>
      <c r="G457" s="180" t="n"/>
      <c r="H457" s="181" t="n"/>
      <c r="I457" s="259" t="n"/>
      <c r="J457" s="259" t="n"/>
      <c r="K457" s="180" t="n"/>
      <c r="L457" s="143">
        <f>IF(COUNTIFS(D457:E457,"*OUTSTANDING*"),"",IF(J457=0,0,J457-E457*IF(D457=0,0,I457/D457)))</f>
        <v/>
      </c>
      <c r="M457" s="322">
        <f>IF(N(I457)=0,"",IF(COUNT(C457,H457)&lt;2,"?",IF(H457-C457&gt;365,"Y","N")))</f>
        <v/>
      </c>
      <c r="N457" s="143">
        <f>IF(OR(N(I457)=0,COUNT(C457,H457)&lt;2,COUNT(L457)=0),"",IF(M457="Y",MAX(L457,0),0))</f>
        <v/>
      </c>
      <c r="O457" s="143">
        <f>IF(OR(N(I457)=0,COUNT(C457,H457)&lt;2,COUNT(L457)=0),"",IF(M457="N",MAX(L457,0),0))</f>
        <v/>
      </c>
      <c r="P457" s="143">
        <f>IF(OR(N(I457)=0,COUNT(L457)=0),"",MIN(L457,0))</f>
        <v/>
      </c>
      <c r="Q457" s="321">
        <f>IF(COUNTIFS(D457,"*OUTSTANDING*"),"OUTSTANDING",MAX(0,N(D457)-N(I457)))</f>
        <v/>
      </c>
      <c r="R457" s="321">
        <f>IF(COUNTIFS(D457:E457,"*OUTSTANDING*"),"OUTSTANDING",IF(N(D457)=0,0,E457*Q457/D457))</f>
        <v/>
      </c>
      <c r="S457" s="180" t="n"/>
      <c r="T457" s="180" t="n"/>
      <c r="U457" s="180" t="n"/>
    </row>
    <row r="458">
      <c r="A458" s="180" t="n"/>
      <c r="B458" s="180" t="n"/>
      <c r="C458" s="181" t="n"/>
      <c r="D458" s="259" t="n"/>
      <c r="E458" s="259" t="n"/>
      <c r="F458" s="180" t="n"/>
      <c r="G458" s="180" t="n"/>
      <c r="H458" s="181" t="n"/>
      <c r="I458" s="259" t="n"/>
      <c r="J458" s="259" t="n"/>
      <c r="K458" s="180" t="n"/>
      <c r="L458" s="143">
        <f>IF(COUNTIFS(D458:E458,"*OUTSTANDING*"),"",IF(J458=0,0,J458-E458*IF(D458=0,0,I458/D458)))</f>
        <v/>
      </c>
      <c r="M458" s="322">
        <f>IF(N(I458)=0,"",IF(COUNT(C458,H458)&lt;2,"?",IF(H458-C458&gt;365,"Y","N")))</f>
        <v/>
      </c>
      <c r="N458" s="143">
        <f>IF(OR(N(I458)=0,COUNT(C458,H458)&lt;2,COUNT(L458)=0),"",IF(M458="Y",MAX(L458,0),0))</f>
        <v/>
      </c>
      <c r="O458" s="143">
        <f>IF(OR(N(I458)=0,COUNT(C458,H458)&lt;2,COUNT(L458)=0),"",IF(M458="N",MAX(L458,0),0))</f>
        <v/>
      </c>
      <c r="P458" s="143">
        <f>IF(OR(N(I458)=0,COUNT(L458)=0),"",MIN(L458,0))</f>
        <v/>
      </c>
      <c r="Q458" s="321">
        <f>IF(COUNTIFS(D458,"*OUTSTANDING*"),"OUTSTANDING",MAX(0,N(D458)-N(I458)))</f>
        <v/>
      </c>
      <c r="R458" s="321">
        <f>IF(COUNTIFS(D458:E458,"*OUTSTANDING*"),"OUTSTANDING",IF(N(D458)=0,0,E458*Q458/D458))</f>
        <v/>
      </c>
      <c r="S458" s="180" t="n"/>
      <c r="T458" s="180" t="n"/>
      <c r="U458" s="180" t="n"/>
    </row>
    <row r="459">
      <c r="A459" s="180" t="n"/>
      <c r="B459" s="180" t="n"/>
      <c r="C459" s="181" t="n"/>
      <c r="D459" s="259" t="n"/>
      <c r="E459" s="259" t="n"/>
      <c r="F459" s="180" t="n"/>
      <c r="G459" s="180" t="n"/>
      <c r="H459" s="181" t="n"/>
      <c r="I459" s="259" t="n"/>
      <c r="J459" s="259" t="n"/>
      <c r="K459" s="180" t="n"/>
      <c r="L459" s="143">
        <f>IF(COUNTIFS(D459:E459,"*OUTSTANDING*"),"",IF(J459=0,0,J459-E459*IF(D459=0,0,I459/D459)))</f>
        <v/>
      </c>
      <c r="M459" s="322">
        <f>IF(N(I459)=0,"",IF(COUNT(C459,H459)&lt;2,"?",IF(H459-C459&gt;365,"Y","N")))</f>
        <v/>
      </c>
      <c r="N459" s="143">
        <f>IF(OR(N(I459)=0,COUNT(C459,H459)&lt;2,COUNT(L459)=0),"",IF(M459="Y",MAX(L459,0),0))</f>
        <v/>
      </c>
      <c r="O459" s="143">
        <f>IF(OR(N(I459)=0,COUNT(C459,H459)&lt;2,COUNT(L459)=0),"",IF(M459="N",MAX(L459,0),0))</f>
        <v/>
      </c>
      <c r="P459" s="143">
        <f>IF(OR(N(I459)=0,COUNT(L459)=0),"",MIN(L459,0))</f>
        <v/>
      </c>
      <c r="Q459" s="321">
        <f>IF(COUNTIFS(D459,"*OUTSTANDING*"),"OUTSTANDING",MAX(0,N(D459)-N(I459)))</f>
        <v/>
      </c>
      <c r="R459" s="321">
        <f>IF(COUNTIFS(D459:E459,"*OUTSTANDING*"),"OUTSTANDING",IF(N(D459)=0,0,E459*Q459/D459))</f>
        <v/>
      </c>
      <c r="S459" s="180" t="n"/>
      <c r="T459" s="180" t="n"/>
      <c r="U459" s="180" t="n"/>
    </row>
    <row r="460">
      <c r="A460" s="180" t="n"/>
      <c r="B460" s="180" t="n"/>
      <c r="C460" s="181" t="n"/>
      <c r="D460" s="259" t="n"/>
      <c r="E460" s="259" t="n"/>
      <c r="F460" s="180" t="n"/>
      <c r="G460" s="180" t="n"/>
      <c r="H460" s="181" t="n"/>
      <c r="I460" s="259" t="n"/>
      <c r="J460" s="259" t="n"/>
      <c r="K460" s="180" t="n"/>
      <c r="L460" s="143">
        <f>IF(COUNTIFS(D460:E460,"*OUTSTANDING*"),"",IF(J460=0,0,J460-E460*IF(D460=0,0,I460/D460)))</f>
        <v/>
      </c>
      <c r="M460" s="322">
        <f>IF(N(I460)=0,"",IF(COUNT(C460,H460)&lt;2,"?",IF(H460-C460&gt;365,"Y","N")))</f>
        <v/>
      </c>
      <c r="N460" s="143">
        <f>IF(OR(N(I460)=0,COUNT(C460,H460)&lt;2,COUNT(L460)=0),"",IF(M460="Y",MAX(L460,0),0))</f>
        <v/>
      </c>
      <c r="O460" s="143">
        <f>IF(OR(N(I460)=0,COUNT(C460,H460)&lt;2,COUNT(L460)=0),"",IF(M460="N",MAX(L460,0),0))</f>
        <v/>
      </c>
      <c r="P460" s="143">
        <f>IF(OR(N(I460)=0,COUNT(L460)=0),"",MIN(L460,0))</f>
        <v/>
      </c>
      <c r="Q460" s="321">
        <f>IF(COUNTIFS(D460,"*OUTSTANDING*"),"OUTSTANDING",MAX(0,N(D460)-N(I460)))</f>
        <v/>
      </c>
      <c r="R460" s="321">
        <f>IF(COUNTIFS(D460:E460,"*OUTSTANDING*"),"OUTSTANDING",IF(N(D460)=0,0,E460*Q460/D460))</f>
        <v/>
      </c>
      <c r="S460" s="180" t="n"/>
      <c r="T460" s="180" t="n"/>
      <c r="U460" s="180" t="n"/>
    </row>
    <row r="461">
      <c r="A461" s="180" t="n"/>
      <c r="B461" s="180" t="n"/>
      <c r="C461" s="181" t="n"/>
      <c r="D461" s="259" t="n"/>
      <c r="E461" s="259" t="n"/>
      <c r="F461" s="180" t="n"/>
      <c r="G461" s="180" t="n"/>
      <c r="H461" s="181" t="n"/>
      <c r="I461" s="259" t="n"/>
      <c r="J461" s="259" t="n"/>
      <c r="K461" s="180" t="n"/>
      <c r="L461" s="143">
        <f>IF(COUNTIFS(D461:E461,"*OUTSTANDING*"),"",IF(J461=0,0,J461-E461*IF(D461=0,0,I461/D461)))</f>
        <v/>
      </c>
      <c r="M461" s="322">
        <f>IF(N(I461)=0,"",IF(COUNT(C461,H461)&lt;2,"?",IF(H461-C461&gt;365,"Y","N")))</f>
        <v/>
      </c>
      <c r="N461" s="143">
        <f>IF(OR(N(I461)=0,COUNT(C461,H461)&lt;2,COUNT(L461)=0),"",IF(M461="Y",MAX(L461,0),0))</f>
        <v/>
      </c>
      <c r="O461" s="143">
        <f>IF(OR(N(I461)=0,COUNT(C461,H461)&lt;2,COUNT(L461)=0),"",IF(M461="N",MAX(L461,0),0))</f>
        <v/>
      </c>
      <c r="P461" s="143">
        <f>IF(OR(N(I461)=0,COUNT(L461)=0),"",MIN(L461,0))</f>
        <v/>
      </c>
      <c r="Q461" s="321">
        <f>IF(COUNTIFS(D461,"*OUTSTANDING*"),"OUTSTANDING",MAX(0,N(D461)-N(I461)))</f>
        <v/>
      </c>
      <c r="R461" s="321">
        <f>IF(COUNTIFS(D461:E461,"*OUTSTANDING*"),"OUTSTANDING",IF(N(D461)=0,0,E461*Q461/D461))</f>
        <v/>
      </c>
      <c r="S461" s="180" t="n"/>
      <c r="T461" s="180" t="n"/>
      <c r="U461" s="180" t="n"/>
    </row>
    <row r="462">
      <c r="A462" s="180" t="n"/>
      <c r="B462" s="180" t="n"/>
      <c r="C462" s="181" t="n"/>
      <c r="D462" s="259" t="n"/>
      <c r="E462" s="259" t="n"/>
      <c r="F462" s="180" t="n"/>
      <c r="G462" s="180" t="n"/>
      <c r="H462" s="181" t="n"/>
      <c r="I462" s="259" t="n"/>
      <c r="J462" s="259" t="n"/>
      <c r="K462" s="180" t="n"/>
      <c r="L462" s="143">
        <f>IF(COUNTIFS(D462:E462,"*OUTSTANDING*"),"",IF(J462=0,0,J462-E462*IF(D462=0,0,I462/D462)))</f>
        <v/>
      </c>
      <c r="M462" s="322">
        <f>IF(N(I462)=0,"",IF(COUNT(C462,H462)&lt;2,"?",IF(H462-C462&gt;365,"Y","N")))</f>
        <v/>
      </c>
      <c r="N462" s="143">
        <f>IF(OR(N(I462)=0,COUNT(C462,H462)&lt;2,COUNT(L462)=0),"",IF(M462="Y",MAX(L462,0),0))</f>
        <v/>
      </c>
      <c r="O462" s="143">
        <f>IF(OR(N(I462)=0,COUNT(C462,H462)&lt;2,COUNT(L462)=0),"",IF(M462="N",MAX(L462,0),0))</f>
        <v/>
      </c>
      <c r="P462" s="143">
        <f>IF(OR(N(I462)=0,COUNT(L462)=0),"",MIN(L462,0))</f>
        <v/>
      </c>
      <c r="Q462" s="321">
        <f>IF(COUNTIFS(D462,"*OUTSTANDING*"),"OUTSTANDING",MAX(0,N(D462)-N(I462)))</f>
        <v/>
      </c>
      <c r="R462" s="321">
        <f>IF(COUNTIFS(D462:E462,"*OUTSTANDING*"),"OUTSTANDING",IF(N(D462)=0,0,E462*Q462/D462))</f>
        <v/>
      </c>
      <c r="S462" s="180" t="n"/>
      <c r="T462" s="180" t="n"/>
      <c r="U462" s="180" t="n"/>
    </row>
    <row r="463">
      <c r="A463" s="180" t="n"/>
      <c r="B463" s="180" t="n"/>
      <c r="C463" s="181" t="n"/>
      <c r="D463" s="259" t="n"/>
      <c r="E463" s="259" t="n"/>
      <c r="F463" s="180" t="n"/>
      <c r="G463" s="180" t="n"/>
      <c r="H463" s="181" t="n"/>
      <c r="I463" s="259" t="n"/>
      <c r="J463" s="259" t="n"/>
      <c r="K463" s="180" t="n"/>
      <c r="L463" s="143">
        <f>IF(COUNTIFS(D463:E463,"*OUTSTANDING*"),"",IF(J463=0,0,J463-E463*IF(D463=0,0,I463/D463)))</f>
        <v/>
      </c>
      <c r="M463" s="322">
        <f>IF(N(I463)=0,"",IF(COUNT(C463,H463)&lt;2,"?",IF(H463-C463&gt;365,"Y","N")))</f>
        <v/>
      </c>
      <c r="N463" s="143">
        <f>IF(OR(N(I463)=0,COUNT(C463,H463)&lt;2,COUNT(L463)=0),"",IF(M463="Y",MAX(L463,0),0))</f>
        <v/>
      </c>
      <c r="O463" s="143">
        <f>IF(OR(N(I463)=0,COUNT(C463,H463)&lt;2,COUNT(L463)=0),"",IF(M463="N",MAX(L463,0),0))</f>
        <v/>
      </c>
      <c r="P463" s="143">
        <f>IF(OR(N(I463)=0,COUNT(L463)=0),"",MIN(L463,0))</f>
        <v/>
      </c>
      <c r="Q463" s="321">
        <f>IF(COUNTIFS(D463,"*OUTSTANDING*"),"OUTSTANDING",MAX(0,N(D463)-N(I463)))</f>
        <v/>
      </c>
      <c r="R463" s="321">
        <f>IF(COUNTIFS(D463:E463,"*OUTSTANDING*"),"OUTSTANDING",IF(N(D463)=0,0,E463*Q463/D463))</f>
        <v/>
      </c>
      <c r="S463" s="180" t="n"/>
      <c r="T463" s="180" t="n"/>
      <c r="U463" s="180" t="n"/>
    </row>
    <row r="464">
      <c r="A464" s="180" t="n"/>
      <c r="B464" s="180" t="n"/>
      <c r="C464" s="181" t="n"/>
      <c r="D464" s="259" t="n"/>
      <c r="E464" s="259" t="n"/>
      <c r="F464" s="180" t="n"/>
      <c r="G464" s="180" t="n"/>
      <c r="H464" s="181" t="n"/>
      <c r="I464" s="259" t="n"/>
      <c r="J464" s="259" t="n"/>
      <c r="K464" s="180" t="n"/>
      <c r="L464" s="143">
        <f>IF(COUNTIFS(D464:E464,"*OUTSTANDING*"),"",IF(J464=0,0,J464-E464*IF(D464=0,0,I464/D464)))</f>
        <v/>
      </c>
      <c r="M464" s="322">
        <f>IF(N(I464)=0,"",IF(COUNT(C464,H464)&lt;2,"?",IF(H464-C464&gt;365,"Y","N")))</f>
        <v/>
      </c>
      <c r="N464" s="143">
        <f>IF(OR(N(I464)=0,COUNT(C464,H464)&lt;2,COUNT(L464)=0),"",IF(M464="Y",MAX(L464,0),0))</f>
        <v/>
      </c>
      <c r="O464" s="143">
        <f>IF(OR(N(I464)=0,COUNT(C464,H464)&lt;2,COUNT(L464)=0),"",IF(M464="N",MAX(L464,0),0))</f>
        <v/>
      </c>
      <c r="P464" s="143">
        <f>IF(OR(N(I464)=0,COUNT(L464)=0),"",MIN(L464,0))</f>
        <v/>
      </c>
      <c r="Q464" s="321">
        <f>IF(COUNTIFS(D464,"*OUTSTANDING*"),"OUTSTANDING",MAX(0,N(D464)-N(I464)))</f>
        <v/>
      </c>
      <c r="R464" s="321">
        <f>IF(COUNTIFS(D464:E464,"*OUTSTANDING*"),"OUTSTANDING",IF(N(D464)=0,0,E464*Q464/D464))</f>
        <v/>
      </c>
      <c r="S464" s="180" t="n"/>
      <c r="T464" s="180" t="n"/>
      <c r="U464" s="180" t="n"/>
    </row>
    <row r="465">
      <c r="A465" s="180" t="n"/>
      <c r="B465" s="180" t="n"/>
      <c r="C465" s="181" t="n"/>
      <c r="D465" s="259" t="n"/>
      <c r="E465" s="259" t="n"/>
      <c r="F465" s="180" t="n"/>
      <c r="G465" s="180" t="n"/>
      <c r="H465" s="181" t="n"/>
      <c r="I465" s="259" t="n"/>
      <c r="J465" s="259" t="n"/>
      <c r="K465" s="180" t="n"/>
      <c r="L465" s="143">
        <f>IF(COUNTIFS(D465:E465,"*OUTSTANDING*"),"",IF(J465=0,0,J465-E465*IF(D465=0,0,I465/D465)))</f>
        <v/>
      </c>
      <c r="M465" s="322">
        <f>IF(N(I465)=0,"",IF(COUNT(C465,H465)&lt;2,"?",IF(H465-C465&gt;365,"Y","N")))</f>
        <v/>
      </c>
      <c r="N465" s="143">
        <f>IF(OR(N(I465)=0,COUNT(C465,H465)&lt;2,COUNT(L465)=0),"",IF(M465="Y",MAX(L465,0),0))</f>
        <v/>
      </c>
      <c r="O465" s="143">
        <f>IF(OR(N(I465)=0,COUNT(C465,H465)&lt;2,COUNT(L465)=0),"",IF(M465="N",MAX(L465,0),0))</f>
        <v/>
      </c>
      <c r="P465" s="143">
        <f>IF(OR(N(I465)=0,COUNT(L465)=0),"",MIN(L465,0))</f>
        <v/>
      </c>
      <c r="Q465" s="321">
        <f>IF(COUNTIFS(D465,"*OUTSTANDING*"),"OUTSTANDING",MAX(0,N(D465)-N(I465)))</f>
        <v/>
      </c>
      <c r="R465" s="321">
        <f>IF(COUNTIFS(D465:E465,"*OUTSTANDING*"),"OUTSTANDING",IF(N(D465)=0,0,E465*Q465/D465))</f>
        <v/>
      </c>
      <c r="S465" s="180" t="n"/>
      <c r="T465" s="180" t="n"/>
      <c r="U465" s="180" t="n"/>
    </row>
    <row r="466">
      <c r="A466" s="180" t="n"/>
      <c r="B466" s="180" t="n"/>
      <c r="C466" s="181" t="n"/>
      <c r="D466" s="259" t="n"/>
      <c r="E466" s="259" t="n"/>
      <c r="F466" s="180" t="n"/>
      <c r="G466" s="180" t="n"/>
      <c r="H466" s="181" t="n"/>
      <c r="I466" s="259" t="n"/>
      <c r="J466" s="259" t="n"/>
      <c r="K466" s="180" t="n"/>
      <c r="L466" s="143">
        <f>IF(COUNTIFS(D466:E466,"*OUTSTANDING*"),"",IF(J466=0,0,J466-E466*IF(D466=0,0,I466/D466)))</f>
        <v/>
      </c>
      <c r="M466" s="322">
        <f>IF(N(I466)=0,"",IF(COUNT(C466,H466)&lt;2,"?",IF(H466-C466&gt;365,"Y","N")))</f>
        <v/>
      </c>
      <c r="N466" s="143">
        <f>IF(OR(N(I466)=0,COUNT(C466,H466)&lt;2,COUNT(L466)=0),"",IF(M466="Y",MAX(L466,0),0))</f>
        <v/>
      </c>
      <c r="O466" s="143">
        <f>IF(OR(N(I466)=0,COUNT(C466,H466)&lt;2,COUNT(L466)=0),"",IF(M466="N",MAX(L466,0),0))</f>
        <v/>
      </c>
      <c r="P466" s="143">
        <f>IF(OR(N(I466)=0,COUNT(L466)=0),"",MIN(L466,0))</f>
        <v/>
      </c>
      <c r="Q466" s="321">
        <f>IF(COUNTIFS(D466,"*OUTSTANDING*"),"OUTSTANDING",MAX(0,N(D466)-N(I466)))</f>
        <v/>
      </c>
      <c r="R466" s="321">
        <f>IF(COUNTIFS(D466:E466,"*OUTSTANDING*"),"OUTSTANDING",IF(N(D466)=0,0,E466*Q466/D466))</f>
        <v/>
      </c>
      <c r="S466" s="180" t="n"/>
      <c r="T466" s="180" t="n"/>
      <c r="U466" s="180" t="n"/>
    </row>
    <row r="467">
      <c r="A467" s="180" t="n"/>
      <c r="B467" s="180" t="n"/>
      <c r="C467" s="181" t="n"/>
      <c r="D467" s="259" t="n"/>
      <c r="E467" s="259" t="n"/>
      <c r="F467" s="180" t="n"/>
      <c r="G467" s="180" t="n"/>
      <c r="H467" s="181" t="n"/>
      <c r="I467" s="259" t="n"/>
      <c r="J467" s="259" t="n"/>
      <c r="K467" s="180" t="n"/>
      <c r="L467" s="143">
        <f>IF(COUNTIFS(D467:E467,"*OUTSTANDING*"),"",IF(J467=0,0,J467-E467*IF(D467=0,0,I467/D467)))</f>
        <v/>
      </c>
      <c r="M467" s="322">
        <f>IF(N(I467)=0,"",IF(COUNT(C467,H467)&lt;2,"?",IF(H467-C467&gt;365,"Y","N")))</f>
        <v/>
      </c>
      <c r="N467" s="143">
        <f>IF(OR(N(I467)=0,COUNT(C467,H467)&lt;2,COUNT(L467)=0),"",IF(M467="Y",MAX(L467,0),0))</f>
        <v/>
      </c>
      <c r="O467" s="143">
        <f>IF(OR(N(I467)=0,COUNT(C467,H467)&lt;2,COUNT(L467)=0),"",IF(M467="N",MAX(L467,0),0))</f>
        <v/>
      </c>
      <c r="P467" s="143">
        <f>IF(OR(N(I467)=0,COUNT(L467)=0),"",MIN(L467,0))</f>
        <v/>
      </c>
      <c r="Q467" s="321">
        <f>IF(COUNTIFS(D467,"*OUTSTANDING*"),"OUTSTANDING",MAX(0,N(D467)-N(I467)))</f>
        <v/>
      </c>
      <c r="R467" s="321">
        <f>IF(COUNTIFS(D467:E467,"*OUTSTANDING*"),"OUTSTANDING",IF(N(D467)=0,0,E467*Q467/D467))</f>
        <v/>
      </c>
      <c r="S467" s="180" t="n"/>
      <c r="T467" s="180" t="n"/>
      <c r="U467" s="180" t="n"/>
    </row>
    <row r="468">
      <c r="A468" s="180" t="n"/>
      <c r="B468" s="180" t="n"/>
      <c r="C468" s="181" t="n"/>
      <c r="D468" s="259" t="n"/>
      <c r="E468" s="259" t="n"/>
      <c r="F468" s="180" t="n"/>
      <c r="G468" s="180" t="n"/>
      <c r="H468" s="181" t="n"/>
      <c r="I468" s="259" t="n"/>
      <c r="J468" s="259" t="n"/>
      <c r="K468" s="180" t="n"/>
      <c r="L468" s="143">
        <f>IF(COUNTIFS(D468:E468,"*OUTSTANDING*"),"",IF(J468=0,0,J468-E468*IF(D468=0,0,I468/D468)))</f>
        <v/>
      </c>
      <c r="M468" s="322">
        <f>IF(N(I468)=0,"",IF(COUNT(C468,H468)&lt;2,"?",IF(H468-C468&gt;365,"Y","N")))</f>
        <v/>
      </c>
      <c r="N468" s="143">
        <f>IF(OR(N(I468)=0,COUNT(C468,H468)&lt;2,COUNT(L468)=0),"",IF(M468="Y",MAX(L468,0),0))</f>
        <v/>
      </c>
      <c r="O468" s="143">
        <f>IF(OR(N(I468)=0,COUNT(C468,H468)&lt;2,COUNT(L468)=0),"",IF(M468="N",MAX(L468,0),0))</f>
        <v/>
      </c>
      <c r="P468" s="143">
        <f>IF(OR(N(I468)=0,COUNT(L468)=0),"",MIN(L468,0))</f>
        <v/>
      </c>
      <c r="Q468" s="321">
        <f>IF(COUNTIFS(D468,"*OUTSTANDING*"),"OUTSTANDING",MAX(0,N(D468)-N(I468)))</f>
        <v/>
      </c>
      <c r="R468" s="321">
        <f>IF(COUNTIFS(D468:E468,"*OUTSTANDING*"),"OUTSTANDING",IF(N(D468)=0,0,E468*Q468/D468))</f>
        <v/>
      </c>
      <c r="S468" s="180" t="n"/>
      <c r="T468" s="180" t="n"/>
      <c r="U468" s="180" t="n"/>
    </row>
    <row r="469">
      <c r="A469" s="180" t="n"/>
      <c r="B469" s="180" t="n"/>
      <c r="C469" s="181" t="n"/>
      <c r="D469" s="259" t="n"/>
      <c r="E469" s="259" t="n"/>
      <c r="F469" s="180" t="n"/>
      <c r="G469" s="180" t="n"/>
      <c r="H469" s="181" t="n"/>
      <c r="I469" s="259" t="n"/>
      <c r="J469" s="259" t="n"/>
      <c r="K469" s="180" t="n"/>
      <c r="L469" s="143">
        <f>IF(COUNTIFS(D469:E469,"*OUTSTANDING*"),"",IF(J469=0,0,J469-E469*IF(D469=0,0,I469/D469)))</f>
        <v/>
      </c>
      <c r="M469" s="322">
        <f>IF(N(I469)=0,"",IF(COUNT(C469,H469)&lt;2,"?",IF(H469-C469&gt;365,"Y","N")))</f>
        <v/>
      </c>
      <c r="N469" s="143">
        <f>IF(OR(N(I469)=0,COUNT(C469,H469)&lt;2,COUNT(L469)=0),"",IF(M469="Y",MAX(L469,0),0))</f>
        <v/>
      </c>
      <c r="O469" s="143">
        <f>IF(OR(N(I469)=0,COUNT(C469,H469)&lt;2,COUNT(L469)=0),"",IF(M469="N",MAX(L469,0),0))</f>
        <v/>
      </c>
      <c r="P469" s="143">
        <f>IF(OR(N(I469)=0,COUNT(L469)=0),"",MIN(L469,0))</f>
        <v/>
      </c>
      <c r="Q469" s="321">
        <f>IF(COUNTIFS(D469,"*OUTSTANDING*"),"OUTSTANDING",MAX(0,N(D469)-N(I469)))</f>
        <v/>
      </c>
      <c r="R469" s="321">
        <f>IF(COUNTIFS(D469:E469,"*OUTSTANDING*"),"OUTSTANDING",IF(N(D469)=0,0,E469*Q469/D469))</f>
        <v/>
      </c>
      <c r="S469" s="180" t="n"/>
      <c r="T469" s="180" t="n"/>
      <c r="U469" s="180" t="n"/>
    </row>
    <row r="470">
      <c r="A470" s="180" t="n"/>
      <c r="B470" s="180" t="n"/>
      <c r="C470" s="181" t="n"/>
      <c r="D470" s="259" t="n"/>
      <c r="E470" s="259" t="n"/>
      <c r="F470" s="180" t="n"/>
      <c r="G470" s="180" t="n"/>
      <c r="H470" s="181" t="n"/>
      <c r="I470" s="259" t="n"/>
      <c r="J470" s="259" t="n"/>
      <c r="K470" s="180" t="n"/>
      <c r="L470" s="143">
        <f>IF(COUNTIFS(D470:E470,"*OUTSTANDING*"),"",IF(J470=0,0,J470-E470*IF(D470=0,0,I470/D470)))</f>
        <v/>
      </c>
      <c r="M470" s="322">
        <f>IF(N(I470)=0,"",IF(COUNT(C470,H470)&lt;2,"?",IF(H470-C470&gt;365,"Y","N")))</f>
        <v/>
      </c>
      <c r="N470" s="143">
        <f>IF(OR(N(I470)=0,COUNT(C470,H470)&lt;2,COUNT(L470)=0),"",IF(M470="Y",MAX(L470,0),0))</f>
        <v/>
      </c>
      <c r="O470" s="143">
        <f>IF(OR(N(I470)=0,COUNT(C470,H470)&lt;2,COUNT(L470)=0),"",IF(M470="N",MAX(L470,0),0))</f>
        <v/>
      </c>
      <c r="P470" s="143">
        <f>IF(OR(N(I470)=0,COUNT(L470)=0),"",MIN(L470,0))</f>
        <v/>
      </c>
      <c r="Q470" s="321">
        <f>IF(COUNTIFS(D470,"*OUTSTANDING*"),"OUTSTANDING",MAX(0,N(D470)-N(I470)))</f>
        <v/>
      </c>
      <c r="R470" s="321">
        <f>IF(COUNTIFS(D470:E470,"*OUTSTANDING*"),"OUTSTANDING",IF(N(D470)=0,0,E470*Q470/D470))</f>
        <v/>
      </c>
      <c r="S470" s="180" t="n"/>
      <c r="T470" s="180" t="n"/>
      <c r="U470" s="180" t="n"/>
    </row>
    <row r="471">
      <c r="A471" s="180" t="n"/>
      <c r="B471" s="180" t="n"/>
      <c r="C471" s="181" t="n"/>
      <c r="D471" s="259" t="n"/>
      <c r="E471" s="259" t="n"/>
      <c r="F471" s="180" t="n"/>
      <c r="G471" s="180" t="n"/>
      <c r="H471" s="181" t="n"/>
      <c r="I471" s="259" t="n"/>
      <c r="J471" s="259" t="n"/>
      <c r="K471" s="180" t="n"/>
      <c r="L471" s="143">
        <f>IF(COUNTIFS(D471:E471,"*OUTSTANDING*"),"",IF(J471=0,0,J471-E471*IF(D471=0,0,I471/D471)))</f>
        <v/>
      </c>
      <c r="M471" s="322">
        <f>IF(N(I471)=0,"",IF(COUNT(C471,H471)&lt;2,"?",IF(H471-C471&gt;365,"Y","N")))</f>
        <v/>
      </c>
      <c r="N471" s="143">
        <f>IF(OR(N(I471)=0,COUNT(C471,H471)&lt;2,COUNT(L471)=0),"",IF(M471="Y",MAX(L471,0),0))</f>
        <v/>
      </c>
      <c r="O471" s="143">
        <f>IF(OR(N(I471)=0,COUNT(C471,H471)&lt;2,COUNT(L471)=0),"",IF(M471="N",MAX(L471,0),0))</f>
        <v/>
      </c>
      <c r="P471" s="143">
        <f>IF(OR(N(I471)=0,COUNT(L471)=0),"",MIN(L471,0))</f>
        <v/>
      </c>
      <c r="Q471" s="321">
        <f>IF(COUNTIFS(D471,"*OUTSTANDING*"),"OUTSTANDING",MAX(0,N(D471)-N(I471)))</f>
        <v/>
      </c>
      <c r="R471" s="321">
        <f>IF(COUNTIFS(D471:E471,"*OUTSTANDING*"),"OUTSTANDING",IF(N(D471)=0,0,E471*Q471/D471))</f>
        <v/>
      </c>
      <c r="S471" s="180" t="n"/>
      <c r="T471" s="180" t="n"/>
      <c r="U471" s="180" t="n"/>
    </row>
    <row r="472">
      <c r="A472" s="180" t="n"/>
      <c r="B472" s="180" t="n"/>
      <c r="C472" s="181" t="n"/>
      <c r="D472" s="259" t="n"/>
      <c r="E472" s="259" t="n"/>
      <c r="F472" s="180" t="n"/>
      <c r="G472" s="180" t="n"/>
      <c r="H472" s="181" t="n"/>
      <c r="I472" s="259" t="n"/>
      <c r="J472" s="259" t="n"/>
      <c r="K472" s="180" t="n"/>
      <c r="L472" s="143">
        <f>IF(COUNTIFS(D472:E472,"*OUTSTANDING*"),"",IF(J472=0,0,J472-E472*IF(D472=0,0,I472/D472)))</f>
        <v/>
      </c>
      <c r="M472" s="322">
        <f>IF(N(I472)=0,"",IF(COUNT(C472,H472)&lt;2,"?",IF(H472-C472&gt;365,"Y","N")))</f>
        <v/>
      </c>
      <c r="N472" s="143">
        <f>IF(OR(N(I472)=0,COUNT(C472,H472)&lt;2,COUNT(L472)=0),"",IF(M472="Y",MAX(L472,0),0))</f>
        <v/>
      </c>
      <c r="O472" s="143">
        <f>IF(OR(N(I472)=0,COUNT(C472,H472)&lt;2,COUNT(L472)=0),"",IF(M472="N",MAX(L472,0),0))</f>
        <v/>
      </c>
      <c r="P472" s="143">
        <f>IF(OR(N(I472)=0,COUNT(L472)=0),"",MIN(L472,0))</f>
        <v/>
      </c>
      <c r="Q472" s="321">
        <f>IF(COUNTIFS(D472,"*OUTSTANDING*"),"OUTSTANDING",MAX(0,N(D472)-N(I472)))</f>
        <v/>
      </c>
      <c r="R472" s="321">
        <f>IF(COUNTIFS(D472:E472,"*OUTSTANDING*"),"OUTSTANDING",IF(N(D472)=0,0,E472*Q472/D472))</f>
        <v/>
      </c>
      <c r="S472" s="180" t="n"/>
      <c r="T472" s="180" t="n"/>
      <c r="U472" s="180" t="n"/>
    </row>
    <row r="473">
      <c r="A473" s="180" t="n"/>
      <c r="B473" s="180" t="n"/>
      <c r="C473" s="181" t="n"/>
      <c r="D473" s="259" t="n"/>
      <c r="E473" s="259" t="n"/>
      <c r="F473" s="180" t="n"/>
      <c r="G473" s="180" t="n"/>
      <c r="H473" s="181" t="n"/>
      <c r="I473" s="259" t="n"/>
      <c r="J473" s="259" t="n"/>
      <c r="K473" s="180" t="n"/>
      <c r="L473" s="143">
        <f>IF(COUNTIFS(D473:E473,"*OUTSTANDING*"),"",IF(J473=0,0,J473-E473*IF(D473=0,0,I473/D473)))</f>
        <v/>
      </c>
      <c r="M473" s="322">
        <f>IF(N(I473)=0,"",IF(COUNT(C473,H473)&lt;2,"?",IF(H473-C473&gt;365,"Y","N")))</f>
        <v/>
      </c>
      <c r="N473" s="143">
        <f>IF(OR(N(I473)=0,COUNT(C473,H473)&lt;2,COUNT(L473)=0),"",IF(M473="Y",MAX(L473,0),0))</f>
        <v/>
      </c>
      <c r="O473" s="143">
        <f>IF(OR(N(I473)=0,COUNT(C473,H473)&lt;2,COUNT(L473)=0),"",IF(M473="N",MAX(L473,0),0))</f>
        <v/>
      </c>
      <c r="P473" s="143">
        <f>IF(OR(N(I473)=0,COUNT(L473)=0),"",MIN(L473,0))</f>
        <v/>
      </c>
      <c r="Q473" s="321">
        <f>IF(COUNTIFS(D473,"*OUTSTANDING*"),"OUTSTANDING",MAX(0,N(D473)-N(I473)))</f>
        <v/>
      </c>
      <c r="R473" s="321">
        <f>IF(COUNTIFS(D473:E473,"*OUTSTANDING*"),"OUTSTANDING",IF(N(D473)=0,0,E473*Q473/D473))</f>
        <v/>
      </c>
      <c r="S473" s="180" t="n"/>
      <c r="T473" s="180" t="n"/>
      <c r="U473" s="180" t="n"/>
    </row>
    <row r="474">
      <c r="A474" s="180" t="n"/>
      <c r="B474" s="180" t="n"/>
      <c r="C474" s="181" t="n"/>
      <c r="D474" s="259" t="n"/>
      <c r="E474" s="259" t="n"/>
      <c r="F474" s="180" t="n"/>
      <c r="G474" s="180" t="n"/>
      <c r="H474" s="181" t="n"/>
      <c r="I474" s="259" t="n"/>
      <c r="J474" s="259" t="n"/>
      <c r="K474" s="180" t="n"/>
      <c r="L474" s="143">
        <f>IF(COUNTIFS(D474:E474,"*OUTSTANDING*"),"",IF(J474=0,0,J474-E474*IF(D474=0,0,I474/D474)))</f>
        <v/>
      </c>
      <c r="M474" s="322">
        <f>IF(N(I474)=0,"",IF(COUNT(C474,H474)&lt;2,"?",IF(H474-C474&gt;365,"Y","N")))</f>
        <v/>
      </c>
      <c r="N474" s="143">
        <f>IF(OR(N(I474)=0,COUNT(C474,H474)&lt;2,COUNT(L474)=0),"",IF(M474="Y",MAX(L474,0),0))</f>
        <v/>
      </c>
      <c r="O474" s="143">
        <f>IF(OR(N(I474)=0,COUNT(C474,H474)&lt;2,COUNT(L474)=0),"",IF(M474="N",MAX(L474,0),0))</f>
        <v/>
      </c>
      <c r="P474" s="143">
        <f>IF(OR(N(I474)=0,COUNT(L474)=0),"",MIN(L474,0))</f>
        <v/>
      </c>
      <c r="Q474" s="321">
        <f>IF(COUNTIFS(D474,"*OUTSTANDING*"),"OUTSTANDING",MAX(0,N(D474)-N(I474)))</f>
        <v/>
      </c>
      <c r="R474" s="321">
        <f>IF(COUNTIFS(D474:E474,"*OUTSTANDING*"),"OUTSTANDING",IF(N(D474)=0,0,E474*Q474/D474))</f>
        <v/>
      </c>
      <c r="S474" s="180" t="n"/>
      <c r="T474" s="180" t="n"/>
      <c r="U474" s="180" t="n"/>
    </row>
    <row r="475">
      <c r="A475" s="180" t="n"/>
      <c r="B475" s="180" t="n"/>
      <c r="C475" s="181" t="n"/>
      <c r="D475" s="259" t="n"/>
      <c r="E475" s="259" t="n"/>
      <c r="F475" s="180" t="n"/>
      <c r="G475" s="180" t="n"/>
      <c r="H475" s="181" t="n"/>
      <c r="I475" s="259" t="n"/>
      <c r="J475" s="259" t="n"/>
      <c r="K475" s="180" t="n"/>
      <c r="L475" s="143">
        <f>IF(COUNTIFS(D475:E475,"*OUTSTANDING*"),"",IF(J475=0,0,J475-E475*IF(D475=0,0,I475/D475)))</f>
        <v/>
      </c>
      <c r="M475" s="322">
        <f>IF(N(I475)=0,"",IF(COUNT(C475,H475)&lt;2,"?",IF(H475-C475&gt;365,"Y","N")))</f>
        <v/>
      </c>
      <c r="N475" s="143">
        <f>IF(OR(N(I475)=0,COUNT(C475,H475)&lt;2,COUNT(L475)=0),"",IF(M475="Y",MAX(L475,0),0))</f>
        <v/>
      </c>
      <c r="O475" s="143">
        <f>IF(OR(N(I475)=0,COUNT(C475,H475)&lt;2,COUNT(L475)=0),"",IF(M475="N",MAX(L475,0),0))</f>
        <v/>
      </c>
      <c r="P475" s="143">
        <f>IF(OR(N(I475)=0,COUNT(L475)=0),"",MIN(L475,0))</f>
        <v/>
      </c>
      <c r="Q475" s="321">
        <f>IF(COUNTIFS(D475,"*OUTSTANDING*"),"OUTSTANDING",MAX(0,N(D475)-N(I475)))</f>
        <v/>
      </c>
      <c r="R475" s="321">
        <f>IF(COUNTIFS(D475:E475,"*OUTSTANDING*"),"OUTSTANDING",IF(N(D475)=0,0,E475*Q475/D475))</f>
        <v/>
      </c>
      <c r="S475" s="180" t="n"/>
      <c r="T475" s="180" t="n"/>
      <c r="U475" s="180" t="n"/>
    </row>
    <row r="476">
      <c r="A476" s="180" t="n"/>
      <c r="B476" s="180" t="n"/>
      <c r="C476" s="181" t="n"/>
      <c r="D476" s="259" t="n"/>
      <c r="E476" s="259" t="n"/>
      <c r="F476" s="180" t="n"/>
      <c r="G476" s="180" t="n"/>
      <c r="H476" s="181" t="n"/>
      <c r="I476" s="259" t="n"/>
      <c r="J476" s="259" t="n"/>
      <c r="K476" s="180" t="n"/>
      <c r="L476" s="143">
        <f>IF(COUNTIFS(D476:E476,"*OUTSTANDING*"),"",IF(J476=0,0,J476-E476*IF(D476=0,0,I476/D476)))</f>
        <v/>
      </c>
      <c r="M476" s="322">
        <f>IF(N(I476)=0,"",IF(COUNT(C476,H476)&lt;2,"?",IF(H476-C476&gt;365,"Y","N")))</f>
        <v/>
      </c>
      <c r="N476" s="143">
        <f>IF(OR(N(I476)=0,COUNT(C476,H476)&lt;2,COUNT(L476)=0),"",IF(M476="Y",MAX(L476,0),0))</f>
        <v/>
      </c>
      <c r="O476" s="143">
        <f>IF(OR(N(I476)=0,COUNT(C476,H476)&lt;2,COUNT(L476)=0),"",IF(M476="N",MAX(L476,0),0))</f>
        <v/>
      </c>
      <c r="P476" s="143">
        <f>IF(OR(N(I476)=0,COUNT(L476)=0),"",MIN(L476,0))</f>
        <v/>
      </c>
      <c r="Q476" s="321">
        <f>IF(COUNTIFS(D476,"*OUTSTANDING*"),"OUTSTANDING",MAX(0,N(D476)-N(I476)))</f>
        <v/>
      </c>
      <c r="R476" s="321">
        <f>IF(COUNTIFS(D476:E476,"*OUTSTANDING*"),"OUTSTANDING",IF(N(D476)=0,0,E476*Q476/D476))</f>
        <v/>
      </c>
      <c r="S476" s="180" t="n"/>
      <c r="T476" s="180" t="n"/>
      <c r="U476" s="180" t="n"/>
    </row>
    <row r="477">
      <c r="A477" s="180" t="n"/>
      <c r="B477" s="180" t="n"/>
      <c r="C477" s="181" t="n"/>
      <c r="D477" s="259" t="n"/>
      <c r="E477" s="259" t="n"/>
      <c r="F477" s="180" t="n"/>
      <c r="G477" s="180" t="n"/>
      <c r="H477" s="181" t="n"/>
      <c r="I477" s="259" t="n"/>
      <c r="J477" s="259" t="n"/>
      <c r="K477" s="180" t="n"/>
      <c r="L477" s="143">
        <f>IF(COUNTIFS(D477:E477,"*OUTSTANDING*"),"",IF(J477=0,0,J477-E477*IF(D477=0,0,I477/D477)))</f>
        <v/>
      </c>
      <c r="M477" s="322">
        <f>IF(N(I477)=0,"",IF(COUNT(C477,H477)&lt;2,"?",IF(H477-C477&gt;365,"Y","N")))</f>
        <v/>
      </c>
      <c r="N477" s="143">
        <f>IF(OR(N(I477)=0,COUNT(C477,H477)&lt;2,COUNT(L477)=0),"",IF(M477="Y",MAX(L477,0),0))</f>
        <v/>
      </c>
      <c r="O477" s="143">
        <f>IF(OR(N(I477)=0,COUNT(C477,H477)&lt;2,COUNT(L477)=0),"",IF(M477="N",MAX(L477,0),0))</f>
        <v/>
      </c>
      <c r="P477" s="143">
        <f>IF(OR(N(I477)=0,COUNT(L477)=0),"",MIN(L477,0))</f>
        <v/>
      </c>
      <c r="Q477" s="321">
        <f>IF(COUNTIFS(D477,"*OUTSTANDING*"),"OUTSTANDING",MAX(0,N(D477)-N(I477)))</f>
        <v/>
      </c>
      <c r="R477" s="321">
        <f>IF(COUNTIFS(D477:E477,"*OUTSTANDING*"),"OUTSTANDING",IF(N(D477)=0,0,E477*Q477/D477))</f>
        <v/>
      </c>
      <c r="S477" s="180" t="n"/>
      <c r="T477" s="180" t="n"/>
      <c r="U477" s="180" t="n"/>
    </row>
    <row r="478">
      <c r="A478" s="180" t="n"/>
      <c r="B478" s="180" t="n"/>
      <c r="C478" s="181" t="n"/>
      <c r="D478" s="259" t="n"/>
      <c r="E478" s="259" t="n"/>
      <c r="F478" s="180" t="n"/>
      <c r="G478" s="180" t="n"/>
      <c r="H478" s="181" t="n"/>
      <c r="I478" s="259" t="n"/>
      <c r="J478" s="259" t="n"/>
      <c r="K478" s="180" t="n"/>
      <c r="L478" s="143">
        <f>IF(COUNTIFS(D478:E478,"*OUTSTANDING*"),"",IF(J478=0,0,J478-E478*IF(D478=0,0,I478/D478)))</f>
        <v/>
      </c>
      <c r="M478" s="322">
        <f>IF(N(I478)=0,"",IF(COUNT(C478,H478)&lt;2,"?",IF(H478-C478&gt;365,"Y","N")))</f>
        <v/>
      </c>
      <c r="N478" s="143">
        <f>IF(OR(N(I478)=0,COUNT(C478,H478)&lt;2,COUNT(L478)=0),"",IF(M478="Y",MAX(L478,0),0))</f>
        <v/>
      </c>
      <c r="O478" s="143">
        <f>IF(OR(N(I478)=0,COUNT(C478,H478)&lt;2,COUNT(L478)=0),"",IF(M478="N",MAX(L478,0),0))</f>
        <v/>
      </c>
      <c r="P478" s="143">
        <f>IF(OR(N(I478)=0,COUNT(L478)=0),"",MIN(L478,0))</f>
        <v/>
      </c>
      <c r="Q478" s="321">
        <f>IF(COUNTIFS(D478,"*OUTSTANDING*"),"OUTSTANDING",MAX(0,N(D478)-N(I478)))</f>
        <v/>
      </c>
      <c r="R478" s="321">
        <f>IF(COUNTIFS(D478:E478,"*OUTSTANDING*"),"OUTSTANDING",IF(N(D478)=0,0,E478*Q478/D478))</f>
        <v/>
      </c>
      <c r="S478" s="180" t="n"/>
      <c r="T478" s="180" t="n"/>
      <c r="U478" s="180" t="n"/>
    </row>
    <row r="479">
      <c r="A479" s="180" t="n"/>
      <c r="B479" s="180" t="n"/>
      <c r="C479" s="181" t="n"/>
      <c r="D479" s="259" t="n"/>
      <c r="E479" s="259" t="n"/>
      <c r="F479" s="180" t="n"/>
      <c r="G479" s="180" t="n"/>
      <c r="H479" s="181" t="n"/>
      <c r="I479" s="259" t="n"/>
      <c r="J479" s="259" t="n"/>
      <c r="K479" s="180" t="n"/>
      <c r="L479" s="143">
        <f>IF(COUNTIFS(D479:E479,"*OUTSTANDING*"),"",IF(J479=0,0,J479-E479*IF(D479=0,0,I479/D479)))</f>
        <v/>
      </c>
      <c r="M479" s="322">
        <f>IF(N(I479)=0,"",IF(COUNT(C479,H479)&lt;2,"?",IF(H479-C479&gt;365,"Y","N")))</f>
        <v/>
      </c>
      <c r="N479" s="143">
        <f>IF(OR(N(I479)=0,COUNT(C479,H479)&lt;2,COUNT(L479)=0),"",IF(M479="Y",MAX(L479,0),0))</f>
        <v/>
      </c>
      <c r="O479" s="143">
        <f>IF(OR(N(I479)=0,COUNT(C479,H479)&lt;2,COUNT(L479)=0),"",IF(M479="N",MAX(L479,0),0))</f>
        <v/>
      </c>
      <c r="P479" s="143">
        <f>IF(OR(N(I479)=0,COUNT(L479)=0),"",MIN(L479,0))</f>
        <v/>
      </c>
      <c r="Q479" s="321">
        <f>IF(COUNTIFS(D479,"*OUTSTANDING*"),"OUTSTANDING",MAX(0,N(D479)-N(I479)))</f>
        <v/>
      </c>
      <c r="R479" s="321">
        <f>IF(COUNTIFS(D479:E479,"*OUTSTANDING*"),"OUTSTANDING",IF(N(D479)=0,0,E479*Q479/D479))</f>
        <v/>
      </c>
      <c r="S479" s="180" t="n"/>
      <c r="T479" s="180" t="n"/>
      <c r="U479" s="180" t="n"/>
    </row>
    <row r="480">
      <c r="A480" s="180" t="n"/>
      <c r="B480" s="180" t="n"/>
      <c r="C480" s="181" t="n"/>
      <c r="D480" s="259" t="n"/>
      <c r="E480" s="259" t="n"/>
      <c r="F480" s="180" t="n"/>
      <c r="G480" s="180" t="n"/>
      <c r="H480" s="181" t="n"/>
      <c r="I480" s="259" t="n"/>
      <c r="J480" s="259" t="n"/>
      <c r="K480" s="180" t="n"/>
      <c r="L480" s="143">
        <f>IF(COUNTIFS(D480:E480,"*OUTSTANDING*"),"",IF(J480=0,0,J480-E480*IF(D480=0,0,I480/D480)))</f>
        <v/>
      </c>
      <c r="M480" s="322">
        <f>IF(N(I480)=0,"",IF(COUNT(C480,H480)&lt;2,"?",IF(H480-C480&gt;365,"Y","N")))</f>
        <v/>
      </c>
      <c r="N480" s="143">
        <f>IF(OR(N(I480)=0,COUNT(C480,H480)&lt;2,COUNT(L480)=0),"",IF(M480="Y",MAX(L480,0),0))</f>
        <v/>
      </c>
      <c r="O480" s="143">
        <f>IF(OR(N(I480)=0,COUNT(C480,H480)&lt;2,COUNT(L480)=0),"",IF(M480="N",MAX(L480,0),0))</f>
        <v/>
      </c>
      <c r="P480" s="143">
        <f>IF(OR(N(I480)=0,COUNT(L480)=0),"",MIN(L480,0))</f>
        <v/>
      </c>
      <c r="Q480" s="321">
        <f>IF(COUNTIFS(D480,"*OUTSTANDING*"),"OUTSTANDING",MAX(0,N(D480)-N(I480)))</f>
        <v/>
      </c>
      <c r="R480" s="321">
        <f>IF(COUNTIFS(D480:E480,"*OUTSTANDING*"),"OUTSTANDING",IF(N(D480)=0,0,E480*Q480/D480))</f>
        <v/>
      </c>
      <c r="S480" s="180" t="n"/>
      <c r="T480" s="180" t="n"/>
      <c r="U480" s="180" t="n"/>
    </row>
    <row r="481">
      <c r="A481" s="180" t="n"/>
      <c r="B481" s="180" t="n"/>
      <c r="C481" s="181" t="n"/>
      <c r="D481" s="259" t="n"/>
      <c r="E481" s="259" t="n"/>
      <c r="F481" s="180" t="n"/>
      <c r="G481" s="180" t="n"/>
      <c r="H481" s="181" t="n"/>
      <c r="I481" s="259" t="n"/>
      <c r="J481" s="259" t="n"/>
      <c r="K481" s="180" t="n"/>
      <c r="L481" s="143">
        <f>IF(COUNTIFS(D481:E481,"*OUTSTANDING*"),"",IF(J481=0,0,J481-E481*IF(D481=0,0,I481/D481)))</f>
        <v/>
      </c>
      <c r="M481" s="322">
        <f>IF(N(I481)=0,"",IF(COUNT(C481,H481)&lt;2,"?",IF(H481-C481&gt;365,"Y","N")))</f>
        <v/>
      </c>
      <c r="N481" s="143">
        <f>IF(OR(N(I481)=0,COUNT(C481,H481)&lt;2,COUNT(L481)=0),"",IF(M481="Y",MAX(L481,0),0))</f>
        <v/>
      </c>
      <c r="O481" s="143">
        <f>IF(OR(N(I481)=0,COUNT(C481,H481)&lt;2,COUNT(L481)=0),"",IF(M481="N",MAX(L481,0),0))</f>
        <v/>
      </c>
      <c r="P481" s="143">
        <f>IF(OR(N(I481)=0,COUNT(L481)=0),"",MIN(L481,0))</f>
        <v/>
      </c>
      <c r="Q481" s="321">
        <f>IF(COUNTIFS(D481,"*OUTSTANDING*"),"OUTSTANDING",MAX(0,N(D481)-N(I481)))</f>
        <v/>
      </c>
      <c r="R481" s="321">
        <f>IF(COUNTIFS(D481:E481,"*OUTSTANDING*"),"OUTSTANDING",IF(N(D481)=0,0,E481*Q481/D481))</f>
        <v/>
      </c>
      <c r="S481" s="180" t="n"/>
      <c r="T481" s="180" t="n"/>
      <c r="U481" s="180" t="n"/>
    </row>
    <row r="482">
      <c r="A482" s="180" t="n"/>
      <c r="B482" s="180" t="n"/>
      <c r="C482" s="181" t="n"/>
      <c r="D482" s="259" t="n"/>
      <c r="E482" s="259" t="n"/>
      <c r="F482" s="180" t="n"/>
      <c r="G482" s="180" t="n"/>
      <c r="H482" s="181" t="n"/>
      <c r="I482" s="259" t="n"/>
      <c r="J482" s="259" t="n"/>
      <c r="K482" s="180" t="n"/>
      <c r="L482" s="143">
        <f>IF(COUNTIFS(D482:E482,"*OUTSTANDING*"),"",IF(J482=0,0,J482-E482*IF(D482=0,0,I482/D482)))</f>
        <v/>
      </c>
      <c r="M482" s="322">
        <f>IF(N(I482)=0,"",IF(COUNT(C482,H482)&lt;2,"?",IF(H482-C482&gt;365,"Y","N")))</f>
        <v/>
      </c>
      <c r="N482" s="143">
        <f>IF(OR(N(I482)=0,COUNT(C482,H482)&lt;2,COUNT(L482)=0),"",IF(M482="Y",MAX(L482,0),0))</f>
        <v/>
      </c>
      <c r="O482" s="143">
        <f>IF(OR(N(I482)=0,COUNT(C482,H482)&lt;2,COUNT(L482)=0),"",IF(M482="N",MAX(L482,0),0))</f>
        <v/>
      </c>
      <c r="P482" s="143">
        <f>IF(OR(N(I482)=0,COUNT(L482)=0),"",MIN(L482,0))</f>
        <v/>
      </c>
      <c r="Q482" s="321">
        <f>IF(COUNTIFS(D482,"*OUTSTANDING*"),"OUTSTANDING",MAX(0,N(D482)-N(I482)))</f>
        <v/>
      </c>
      <c r="R482" s="321">
        <f>IF(COUNTIFS(D482:E482,"*OUTSTANDING*"),"OUTSTANDING",IF(N(D482)=0,0,E482*Q482/D482))</f>
        <v/>
      </c>
      <c r="S482" s="180" t="n"/>
      <c r="T482" s="180" t="n"/>
      <c r="U482" s="180" t="n"/>
    </row>
    <row r="483">
      <c r="A483" s="180" t="n"/>
      <c r="B483" s="180" t="n"/>
      <c r="C483" s="181" t="n"/>
      <c r="D483" s="259" t="n"/>
      <c r="E483" s="259" t="n"/>
      <c r="F483" s="180" t="n"/>
      <c r="G483" s="180" t="n"/>
      <c r="H483" s="181" t="n"/>
      <c r="I483" s="259" t="n"/>
      <c r="J483" s="259" t="n"/>
      <c r="K483" s="180" t="n"/>
      <c r="L483" s="143">
        <f>IF(COUNTIFS(D483:E483,"*OUTSTANDING*"),"",IF(J483=0,0,J483-E483*IF(D483=0,0,I483/D483)))</f>
        <v/>
      </c>
      <c r="M483" s="322">
        <f>IF(N(I483)=0,"",IF(COUNT(C483,H483)&lt;2,"?",IF(H483-C483&gt;365,"Y","N")))</f>
        <v/>
      </c>
      <c r="N483" s="143">
        <f>IF(OR(N(I483)=0,COUNT(C483,H483)&lt;2,COUNT(L483)=0),"",IF(M483="Y",MAX(L483,0),0))</f>
        <v/>
      </c>
      <c r="O483" s="143">
        <f>IF(OR(N(I483)=0,COUNT(C483,H483)&lt;2,COUNT(L483)=0),"",IF(M483="N",MAX(L483,0),0))</f>
        <v/>
      </c>
      <c r="P483" s="143">
        <f>IF(OR(N(I483)=0,COUNT(L483)=0),"",MIN(L483,0))</f>
        <v/>
      </c>
      <c r="Q483" s="321">
        <f>IF(COUNTIFS(D483,"*OUTSTANDING*"),"OUTSTANDING",MAX(0,N(D483)-N(I483)))</f>
        <v/>
      </c>
      <c r="R483" s="321">
        <f>IF(COUNTIFS(D483:E483,"*OUTSTANDING*"),"OUTSTANDING",IF(N(D483)=0,0,E483*Q483/D483))</f>
        <v/>
      </c>
      <c r="S483" s="180" t="n"/>
      <c r="T483" s="180" t="n"/>
      <c r="U483" s="180" t="n"/>
    </row>
    <row r="484">
      <c r="A484" s="180" t="n"/>
      <c r="B484" s="180" t="n"/>
      <c r="C484" s="181" t="n"/>
      <c r="D484" s="259" t="n"/>
      <c r="E484" s="259" t="n"/>
      <c r="F484" s="180" t="n"/>
      <c r="G484" s="180" t="n"/>
      <c r="H484" s="181" t="n"/>
      <c r="I484" s="259" t="n"/>
      <c r="J484" s="259" t="n"/>
      <c r="K484" s="180" t="n"/>
      <c r="L484" s="143">
        <f>IF(COUNTIFS(D484:E484,"*OUTSTANDING*"),"",IF(J484=0,0,J484-E484*IF(D484=0,0,I484/D484)))</f>
        <v/>
      </c>
      <c r="M484" s="322">
        <f>IF(N(I484)=0,"",IF(COUNT(C484,H484)&lt;2,"?",IF(H484-C484&gt;365,"Y","N")))</f>
        <v/>
      </c>
      <c r="N484" s="143">
        <f>IF(OR(N(I484)=0,COUNT(C484,H484)&lt;2,COUNT(L484)=0),"",IF(M484="Y",MAX(L484,0),0))</f>
        <v/>
      </c>
      <c r="O484" s="143">
        <f>IF(OR(N(I484)=0,COUNT(C484,H484)&lt;2,COUNT(L484)=0),"",IF(M484="N",MAX(L484,0),0))</f>
        <v/>
      </c>
      <c r="P484" s="143">
        <f>IF(OR(N(I484)=0,COUNT(L484)=0),"",MIN(L484,0))</f>
        <v/>
      </c>
      <c r="Q484" s="321">
        <f>IF(COUNTIFS(D484,"*OUTSTANDING*"),"OUTSTANDING",MAX(0,N(D484)-N(I484)))</f>
        <v/>
      </c>
      <c r="R484" s="321">
        <f>IF(COUNTIFS(D484:E484,"*OUTSTANDING*"),"OUTSTANDING",IF(N(D484)=0,0,E484*Q484/D484))</f>
        <v/>
      </c>
      <c r="S484" s="180" t="n"/>
      <c r="T484" s="180" t="n"/>
      <c r="U484" s="180" t="n"/>
    </row>
    <row r="485">
      <c r="A485" s="180" t="n"/>
      <c r="B485" s="180" t="n"/>
      <c r="C485" s="181" t="n"/>
      <c r="D485" s="259" t="n"/>
      <c r="E485" s="259" t="n"/>
      <c r="F485" s="180" t="n"/>
      <c r="G485" s="180" t="n"/>
      <c r="H485" s="181" t="n"/>
      <c r="I485" s="259" t="n"/>
      <c r="J485" s="259" t="n"/>
      <c r="K485" s="180" t="n"/>
      <c r="L485" s="143">
        <f>IF(COUNTIFS(D485:E485,"*OUTSTANDING*"),"",IF(J485=0,0,J485-E485*IF(D485=0,0,I485/D485)))</f>
        <v/>
      </c>
      <c r="M485" s="322">
        <f>IF(N(I485)=0,"",IF(COUNT(C485,H485)&lt;2,"?",IF(H485-C485&gt;365,"Y","N")))</f>
        <v/>
      </c>
      <c r="N485" s="143">
        <f>IF(OR(N(I485)=0,COUNT(C485,H485)&lt;2,COUNT(L485)=0),"",IF(M485="Y",MAX(L485,0),0))</f>
        <v/>
      </c>
      <c r="O485" s="143">
        <f>IF(OR(N(I485)=0,COUNT(C485,H485)&lt;2,COUNT(L485)=0),"",IF(M485="N",MAX(L485,0),0))</f>
        <v/>
      </c>
      <c r="P485" s="143">
        <f>IF(OR(N(I485)=0,COUNT(L485)=0),"",MIN(L485,0))</f>
        <v/>
      </c>
      <c r="Q485" s="321">
        <f>IF(COUNTIFS(D485,"*OUTSTANDING*"),"OUTSTANDING",MAX(0,N(D485)-N(I485)))</f>
        <v/>
      </c>
      <c r="R485" s="321">
        <f>IF(COUNTIFS(D485:E485,"*OUTSTANDING*"),"OUTSTANDING",IF(N(D485)=0,0,E485*Q485/D485))</f>
        <v/>
      </c>
      <c r="S485" s="180" t="n"/>
      <c r="T485" s="180" t="n"/>
      <c r="U485" s="180" t="n"/>
    </row>
    <row r="486">
      <c r="A486" s="180" t="n"/>
      <c r="B486" s="180" t="n"/>
      <c r="C486" s="181" t="n"/>
      <c r="D486" s="259" t="n"/>
      <c r="E486" s="259" t="n"/>
      <c r="F486" s="180" t="n"/>
      <c r="G486" s="180" t="n"/>
      <c r="H486" s="181" t="n"/>
      <c r="I486" s="259" t="n"/>
      <c r="J486" s="259" t="n"/>
      <c r="K486" s="180" t="n"/>
      <c r="L486" s="143">
        <f>IF(COUNTIFS(D486:E486,"*OUTSTANDING*"),"",IF(J486=0,0,J486-E486*IF(D486=0,0,I486/D486)))</f>
        <v/>
      </c>
      <c r="M486" s="322">
        <f>IF(N(I486)=0,"",IF(COUNT(C486,H486)&lt;2,"?",IF(H486-C486&gt;365,"Y","N")))</f>
        <v/>
      </c>
      <c r="N486" s="143">
        <f>IF(OR(N(I486)=0,COUNT(C486,H486)&lt;2,COUNT(L486)=0),"",IF(M486="Y",MAX(L486,0),0))</f>
        <v/>
      </c>
      <c r="O486" s="143">
        <f>IF(OR(N(I486)=0,COUNT(C486,H486)&lt;2,COUNT(L486)=0),"",IF(M486="N",MAX(L486,0),0))</f>
        <v/>
      </c>
      <c r="P486" s="143">
        <f>IF(OR(N(I486)=0,COUNT(L486)=0),"",MIN(L486,0))</f>
        <v/>
      </c>
      <c r="Q486" s="321">
        <f>IF(COUNTIFS(D486,"*OUTSTANDING*"),"OUTSTANDING",MAX(0,N(D486)-N(I486)))</f>
        <v/>
      </c>
      <c r="R486" s="321">
        <f>IF(COUNTIFS(D486:E486,"*OUTSTANDING*"),"OUTSTANDING",IF(N(D486)=0,0,E486*Q486/D486))</f>
        <v/>
      </c>
      <c r="S486" s="180" t="n"/>
      <c r="T486" s="180" t="n"/>
      <c r="U486" s="180" t="n"/>
    </row>
    <row r="487">
      <c r="A487" s="180" t="n"/>
      <c r="B487" s="180" t="n"/>
      <c r="C487" s="181" t="n"/>
      <c r="D487" s="259" t="n"/>
      <c r="E487" s="259" t="n"/>
      <c r="F487" s="180" t="n"/>
      <c r="G487" s="180" t="n"/>
      <c r="H487" s="181" t="n"/>
      <c r="I487" s="259" t="n"/>
      <c r="J487" s="259" t="n"/>
      <c r="K487" s="180" t="n"/>
      <c r="L487" s="143">
        <f>IF(COUNTIFS(D487:E487,"*OUTSTANDING*"),"",IF(J487=0,0,J487-E487*IF(D487=0,0,I487/D487)))</f>
        <v/>
      </c>
      <c r="M487" s="322">
        <f>IF(N(I487)=0,"",IF(COUNT(C487,H487)&lt;2,"?",IF(H487-C487&gt;365,"Y","N")))</f>
        <v/>
      </c>
      <c r="N487" s="143">
        <f>IF(OR(N(I487)=0,COUNT(C487,H487)&lt;2,COUNT(L487)=0),"",IF(M487="Y",MAX(L487,0),0))</f>
        <v/>
      </c>
      <c r="O487" s="143">
        <f>IF(OR(N(I487)=0,COUNT(C487,H487)&lt;2,COUNT(L487)=0),"",IF(M487="N",MAX(L487,0),0))</f>
        <v/>
      </c>
      <c r="P487" s="143">
        <f>IF(OR(N(I487)=0,COUNT(L487)=0),"",MIN(L487,0))</f>
        <v/>
      </c>
      <c r="Q487" s="321">
        <f>IF(COUNTIFS(D487,"*OUTSTANDING*"),"OUTSTANDING",MAX(0,N(D487)-N(I487)))</f>
        <v/>
      </c>
      <c r="R487" s="321">
        <f>IF(COUNTIFS(D487:E487,"*OUTSTANDING*"),"OUTSTANDING",IF(N(D487)=0,0,E487*Q487/D487))</f>
        <v/>
      </c>
      <c r="S487" s="180" t="n"/>
      <c r="T487" s="180" t="n"/>
      <c r="U487" s="180" t="n"/>
    </row>
    <row r="488">
      <c r="A488" s="180" t="n"/>
      <c r="B488" s="180" t="n"/>
      <c r="C488" s="181" t="n"/>
      <c r="D488" s="259" t="n"/>
      <c r="E488" s="259" t="n"/>
      <c r="F488" s="180" t="n"/>
      <c r="G488" s="180" t="n"/>
      <c r="H488" s="181" t="n"/>
      <c r="I488" s="259" t="n"/>
      <c r="J488" s="259" t="n"/>
      <c r="K488" s="180" t="n"/>
      <c r="L488" s="143">
        <f>IF(COUNTIFS(D488:E488,"*OUTSTANDING*"),"",IF(J488=0,0,J488-E488*IF(D488=0,0,I488/D488)))</f>
        <v/>
      </c>
      <c r="M488" s="322">
        <f>IF(N(I488)=0,"",IF(COUNT(C488,H488)&lt;2,"?",IF(H488-C488&gt;365,"Y","N")))</f>
        <v/>
      </c>
      <c r="N488" s="143">
        <f>IF(OR(N(I488)=0,COUNT(C488,H488)&lt;2,COUNT(L488)=0),"",IF(M488="Y",MAX(L488,0),0))</f>
        <v/>
      </c>
      <c r="O488" s="143">
        <f>IF(OR(N(I488)=0,COUNT(C488,H488)&lt;2,COUNT(L488)=0),"",IF(M488="N",MAX(L488,0),0))</f>
        <v/>
      </c>
      <c r="P488" s="143">
        <f>IF(OR(N(I488)=0,COUNT(L488)=0),"",MIN(L488,0))</f>
        <v/>
      </c>
      <c r="Q488" s="321">
        <f>IF(COUNTIFS(D488,"*OUTSTANDING*"),"OUTSTANDING",MAX(0,N(D488)-N(I488)))</f>
        <v/>
      </c>
      <c r="R488" s="321">
        <f>IF(COUNTIFS(D488:E488,"*OUTSTANDING*"),"OUTSTANDING",IF(N(D488)=0,0,E488*Q488/D488))</f>
        <v/>
      </c>
      <c r="S488" s="180" t="n"/>
      <c r="T488" s="180" t="n"/>
      <c r="U488" s="180" t="n"/>
    </row>
    <row r="489">
      <c r="A489" s="180" t="n"/>
      <c r="B489" s="180" t="n"/>
      <c r="C489" s="181" t="n"/>
      <c r="D489" s="259" t="n"/>
      <c r="E489" s="259" t="n"/>
      <c r="F489" s="180" t="n"/>
      <c r="G489" s="180" t="n"/>
      <c r="H489" s="181" t="n"/>
      <c r="I489" s="259" t="n"/>
      <c r="J489" s="259" t="n"/>
      <c r="K489" s="180" t="n"/>
      <c r="L489" s="143">
        <f>IF(COUNTIFS(D489:E489,"*OUTSTANDING*"),"",IF(J489=0,0,J489-E489*IF(D489=0,0,I489/D489)))</f>
        <v/>
      </c>
      <c r="M489" s="322">
        <f>IF(N(I489)=0,"",IF(COUNT(C489,H489)&lt;2,"?",IF(H489-C489&gt;365,"Y","N")))</f>
        <v/>
      </c>
      <c r="N489" s="143">
        <f>IF(OR(N(I489)=0,COUNT(C489,H489)&lt;2,COUNT(L489)=0),"",IF(M489="Y",MAX(L489,0),0))</f>
        <v/>
      </c>
      <c r="O489" s="143">
        <f>IF(OR(N(I489)=0,COUNT(C489,H489)&lt;2,COUNT(L489)=0),"",IF(M489="N",MAX(L489,0),0))</f>
        <v/>
      </c>
      <c r="P489" s="143">
        <f>IF(OR(N(I489)=0,COUNT(L489)=0),"",MIN(L489,0))</f>
        <v/>
      </c>
      <c r="Q489" s="321">
        <f>IF(COUNTIFS(D489,"*OUTSTANDING*"),"OUTSTANDING",MAX(0,N(D489)-N(I489)))</f>
        <v/>
      </c>
      <c r="R489" s="321">
        <f>IF(COUNTIFS(D489:E489,"*OUTSTANDING*"),"OUTSTANDING",IF(N(D489)=0,0,E489*Q489/D489))</f>
        <v/>
      </c>
      <c r="S489" s="180" t="n"/>
      <c r="T489" s="180" t="n"/>
      <c r="U489" s="180" t="n"/>
    </row>
    <row r="490">
      <c r="A490" s="180" t="n"/>
      <c r="B490" s="180" t="n"/>
      <c r="C490" s="181" t="n"/>
      <c r="D490" s="259" t="n"/>
      <c r="E490" s="259" t="n"/>
      <c r="F490" s="180" t="n"/>
      <c r="G490" s="180" t="n"/>
      <c r="H490" s="181" t="n"/>
      <c r="I490" s="259" t="n"/>
      <c r="J490" s="259" t="n"/>
      <c r="K490" s="180" t="n"/>
      <c r="L490" s="143">
        <f>IF(COUNTIFS(D490:E490,"*OUTSTANDING*"),"",IF(J490=0,0,J490-E490*IF(D490=0,0,I490/D490)))</f>
        <v/>
      </c>
      <c r="M490" s="322">
        <f>IF(N(I490)=0,"",IF(COUNT(C490,H490)&lt;2,"?",IF(H490-C490&gt;365,"Y","N")))</f>
        <v/>
      </c>
      <c r="N490" s="143">
        <f>IF(OR(N(I490)=0,COUNT(C490,H490)&lt;2,COUNT(L490)=0),"",IF(M490="Y",MAX(L490,0),0))</f>
        <v/>
      </c>
      <c r="O490" s="143">
        <f>IF(OR(N(I490)=0,COUNT(C490,H490)&lt;2,COUNT(L490)=0),"",IF(M490="N",MAX(L490,0),0))</f>
        <v/>
      </c>
      <c r="P490" s="143">
        <f>IF(OR(N(I490)=0,COUNT(L490)=0),"",MIN(L490,0))</f>
        <v/>
      </c>
      <c r="Q490" s="321">
        <f>IF(COUNTIFS(D490,"*OUTSTANDING*"),"OUTSTANDING",MAX(0,N(D490)-N(I490)))</f>
        <v/>
      </c>
      <c r="R490" s="321">
        <f>IF(COUNTIFS(D490:E490,"*OUTSTANDING*"),"OUTSTANDING",IF(N(D490)=0,0,E490*Q490/D490))</f>
        <v/>
      </c>
      <c r="S490" s="180" t="n"/>
      <c r="T490" s="180" t="n"/>
      <c r="U490" s="180" t="n"/>
    </row>
    <row r="491">
      <c r="A491" s="180" t="n"/>
      <c r="B491" s="180" t="n"/>
      <c r="C491" s="181" t="n"/>
      <c r="D491" s="259" t="n"/>
      <c r="E491" s="259" t="n"/>
      <c r="F491" s="180" t="n"/>
      <c r="G491" s="180" t="n"/>
      <c r="H491" s="181" t="n"/>
      <c r="I491" s="259" t="n"/>
      <c r="J491" s="259" t="n"/>
      <c r="K491" s="180" t="n"/>
      <c r="L491" s="143">
        <f>IF(COUNTIFS(D491:E491,"*OUTSTANDING*"),"",IF(J491=0,0,J491-E491*IF(D491=0,0,I491/D491)))</f>
        <v/>
      </c>
      <c r="M491" s="322">
        <f>IF(N(I491)=0,"",IF(COUNT(C491,H491)&lt;2,"?",IF(H491-C491&gt;365,"Y","N")))</f>
        <v/>
      </c>
      <c r="N491" s="143">
        <f>IF(OR(N(I491)=0,COUNT(C491,H491)&lt;2,COUNT(L491)=0),"",IF(M491="Y",MAX(L491,0),0))</f>
        <v/>
      </c>
      <c r="O491" s="143">
        <f>IF(OR(N(I491)=0,COUNT(C491,H491)&lt;2,COUNT(L491)=0),"",IF(M491="N",MAX(L491,0),0))</f>
        <v/>
      </c>
      <c r="P491" s="143">
        <f>IF(OR(N(I491)=0,COUNT(L491)=0),"",MIN(L491,0))</f>
        <v/>
      </c>
      <c r="Q491" s="321">
        <f>IF(COUNTIFS(D491,"*OUTSTANDING*"),"OUTSTANDING",MAX(0,N(D491)-N(I491)))</f>
        <v/>
      </c>
      <c r="R491" s="321">
        <f>IF(COUNTIFS(D491:E491,"*OUTSTANDING*"),"OUTSTANDING",IF(N(D491)=0,0,E491*Q491/D491))</f>
        <v/>
      </c>
      <c r="S491" s="180" t="n"/>
      <c r="T491" s="180" t="n"/>
      <c r="U491" s="180" t="n"/>
    </row>
    <row r="492">
      <c r="A492" s="180" t="n"/>
      <c r="B492" s="180" t="n"/>
      <c r="C492" s="181" t="n"/>
      <c r="D492" s="259" t="n"/>
      <c r="E492" s="259" t="n"/>
      <c r="F492" s="180" t="n"/>
      <c r="G492" s="180" t="n"/>
      <c r="H492" s="181" t="n"/>
      <c r="I492" s="259" t="n"/>
      <c r="J492" s="259" t="n"/>
      <c r="K492" s="180" t="n"/>
      <c r="L492" s="143">
        <f>IF(COUNTIFS(D492:E492,"*OUTSTANDING*"),"",IF(J492=0,0,J492-E492*IF(D492=0,0,I492/D492)))</f>
        <v/>
      </c>
      <c r="M492" s="322">
        <f>IF(N(I492)=0,"",IF(COUNT(C492,H492)&lt;2,"?",IF(H492-C492&gt;365,"Y","N")))</f>
        <v/>
      </c>
      <c r="N492" s="143">
        <f>IF(OR(N(I492)=0,COUNT(C492,H492)&lt;2,COUNT(L492)=0),"",IF(M492="Y",MAX(L492,0),0))</f>
        <v/>
      </c>
      <c r="O492" s="143">
        <f>IF(OR(N(I492)=0,COUNT(C492,H492)&lt;2,COUNT(L492)=0),"",IF(M492="N",MAX(L492,0),0))</f>
        <v/>
      </c>
      <c r="P492" s="143">
        <f>IF(OR(N(I492)=0,COUNT(L492)=0),"",MIN(L492,0))</f>
        <v/>
      </c>
      <c r="Q492" s="321">
        <f>IF(COUNTIFS(D492,"*OUTSTANDING*"),"OUTSTANDING",MAX(0,N(D492)-N(I492)))</f>
        <v/>
      </c>
      <c r="R492" s="321">
        <f>IF(COUNTIFS(D492:E492,"*OUTSTANDING*"),"OUTSTANDING",IF(N(D492)=0,0,E492*Q492/D492))</f>
        <v/>
      </c>
      <c r="S492" s="180" t="n"/>
      <c r="T492" s="180" t="n"/>
      <c r="U492" s="180" t="n"/>
    </row>
    <row r="493">
      <c r="A493" s="180" t="n"/>
      <c r="B493" s="180" t="n"/>
      <c r="C493" s="181" t="n"/>
      <c r="D493" s="259" t="n"/>
      <c r="E493" s="259" t="n"/>
      <c r="F493" s="180" t="n"/>
      <c r="G493" s="180" t="n"/>
      <c r="H493" s="181" t="n"/>
      <c r="I493" s="259" t="n"/>
      <c r="J493" s="259" t="n"/>
      <c r="K493" s="180" t="n"/>
      <c r="L493" s="143">
        <f>IF(COUNTIFS(D493:E493,"*OUTSTANDING*"),"",IF(J493=0,0,J493-E493*IF(D493=0,0,I493/D493)))</f>
        <v/>
      </c>
      <c r="M493" s="322">
        <f>IF(N(I493)=0,"",IF(COUNT(C493,H493)&lt;2,"?",IF(H493-C493&gt;365,"Y","N")))</f>
        <v/>
      </c>
      <c r="N493" s="143">
        <f>IF(OR(N(I493)=0,COUNT(C493,H493)&lt;2,COUNT(L493)=0),"",IF(M493="Y",MAX(L493,0),0))</f>
        <v/>
      </c>
      <c r="O493" s="143">
        <f>IF(OR(N(I493)=0,COUNT(C493,H493)&lt;2,COUNT(L493)=0),"",IF(M493="N",MAX(L493,0),0))</f>
        <v/>
      </c>
      <c r="P493" s="143">
        <f>IF(OR(N(I493)=0,COUNT(L493)=0),"",MIN(L493,0))</f>
        <v/>
      </c>
      <c r="Q493" s="321">
        <f>IF(COUNTIFS(D493,"*OUTSTANDING*"),"OUTSTANDING",MAX(0,N(D493)-N(I493)))</f>
        <v/>
      </c>
      <c r="R493" s="321">
        <f>IF(COUNTIFS(D493:E493,"*OUTSTANDING*"),"OUTSTANDING",IF(N(D493)=0,0,E493*Q493/D493))</f>
        <v/>
      </c>
      <c r="S493" s="180" t="n"/>
      <c r="T493" s="180" t="n"/>
      <c r="U493" s="180" t="n"/>
    </row>
    <row r="494">
      <c r="A494" s="180" t="n"/>
      <c r="B494" s="180" t="n"/>
      <c r="C494" s="181" t="n"/>
      <c r="D494" s="259" t="n"/>
      <c r="E494" s="259" t="n"/>
      <c r="F494" s="180" t="n"/>
      <c r="G494" s="180" t="n"/>
      <c r="H494" s="181" t="n"/>
      <c r="I494" s="259" t="n"/>
      <c r="J494" s="259" t="n"/>
      <c r="K494" s="180" t="n"/>
      <c r="L494" s="143">
        <f>IF(COUNTIFS(D494:E494,"*OUTSTANDING*"),"",IF(J494=0,0,J494-E494*IF(D494=0,0,I494/D494)))</f>
        <v/>
      </c>
      <c r="M494" s="322">
        <f>IF(N(I494)=0,"",IF(COUNT(C494,H494)&lt;2,"?",IF(H494-C494&gt;365,"Y","N")))</f>
        <v/>
      </c>
      <c r="N494" s="143">
        <f>IF(OR(N(I494)=0,COUNT(C494,H494)&lt;2,COUNT(L494)=0),"",IF(M494="Y",MAX(L494,0),0))</f>
        <v/>
      </c>
      <c r="O494" s="143">
        <f>IF(OR(N(I494)=0,COUNT(C494,H494)&lt;2,COUNT(L494)=0),"",IF(M494="N",MAX(L494,0),0))</f>
        <v/>
      </c>
      <c r="P494" s="143">
        <f>IF(OR(N(I494)=0,COUNT(L494)=0),"",MIN(L494,0))</f>
        <v/>
      </c>
      <c r="Q494" s="321">
        <f>IF(COUNTIFS(D494,"*OUTSTANDING*"),"OUTSTANDING",MAX(0,N(D494)-N(I494)))</f>
        <v/>
      </c>
      <c r="R494" s="321">
        <f>IF(COUNTIFS(D494:E494,"*OUTSTANDING*"),"OUTSTANDING",IF(N(D494)=0,0,E494*Q494/D494))</f>
        <v/>
      </c>
      <c r="S494" s="180" t="n"/>
      <c r="T494" s="180" t="n"/>
      <c r="U494" s="180" t="n"/>
    </row>
    <row r="495">
      <c r="A495" s="180" t="n"/>
      <c r="B495" s="180" t="n"/>
      <c r="C495" s="181" t="n"/>
      <c r="D495" s="259" t="n"/>
      <c r="E495" s="259" t="n"/>
      <c r="F495" s="180" t="n"/>
      <c r="G495" s="180" t="n"/>
      <c r="H495" s="181" t="n"/>
      <c r="I495" s="259" t="n"/>
      <c r="J495" s="259" t="n"/>
      <c r="K495" s="180" t="n"/>
      <c r="L495" s="143">
        <f>IF(COUNTIFS(D495:E495,"*OUTSTANDING*"),"",IF(J495=0,0,J495-E495*IF(D495=0,0,I495/D495)))</f>
        <v/>
      </c>
      <c r="M495" s="322">
        <f>IF(N(I495)=0,"",IF(COUNT(C495,H495)&lt;2,"?",IF(H495-C495&gt;365,"Y","N")))</f>
        <v/>
      </c>
      <c r="N495" s="143">
        <f>IF(OR(N(I495)=0,COUNT(C495,H495)&lt;2,COUNT(L495)=0),"",IF(M495="Y",MAX(L495,0),0))</f>
        <v/>
      </c>
      <c r="O495" s="143">
        <f>IF(OR(N(I495)=0,COUNT(C495,H495)&lt;2,COUNT(L495)=0),"",IF(M495="N",MAX(L495,0),0))</f>
        <v/>
      </c>
      <c r="P495" s="143">
        <f>IF(OR(N(I495)=0,COUNT(L495)=0),"",MIN(L495,0))</f>
        <v/>
      </c>
      <c r="Q495" s="321">
        <f>IF(COUNTIFS(D495,"*OUTSTANDING*"),"OUTSTANDING",MAX(0,N(D495)-N(I495)))</f>
        <v/>
      </c>
      <c r="R495" s="321">
        <f>IF(COUNTIFS(D495:E495,"*OUTSTANDING*"),"OUTSTANDING",IF(N(D495)=0,0,E495*Q495/D495))</f>
        <v/>
      </c>
      <c r="S495" s="180" t="n"/>
      <c r="T495" s="180" t="n"/>
      <c r="U495" s="180" t="n"/>
    </row>
    <row r="496">
      <c r="A496" s="180" t="n"/>
      <c r="B496" s="180" t="n"/>
      <c r="C496" s="181" t="n"/>
      <c r="D496" s="259" t="n"/>
      <c r="E496" s="259" t="n"/>
      <c r="F496" s="180" t="n"/>
      <c r="G496" s="180" t="n"/>
      <c r="H496" s="181" t="n"/>
      <c r="I496" s="259" t="n"/>
      <c r="J496" s="259" t="n"/>
      <c r="K496" s="180" t="n"/>
      <c r="L496" s="143">
        <f>IF(COUNTIFS(D496:E496,"*OUTSTANDING*"),"",IF(J496=0,0,J496-E496*IF(D496=0,0,I496/D496)))</f>
        <v/>
      </c>
      <c r="M496" s="322">
        <f>IF(N(I496)=0,"",IF(COUNT(C496,H496)&lt;2,"?",IF(H496-C496&gt;365,"Y","N")))</f>
        <v/>
      </c>
      <c r="N496" s="143">
        <f>IF(OR(N(I496)=0,COUNT(C496,H496)&lt;2,COUNT(L496)=0),"",IF(M496="Y",MAX(L496,0),0))</f>
        <v/>
      </c>
      <c r="O496" s="143">
        <f>IF(OR(N(I496)=0,COUNT(C496,H496)&lt;2,COUNT(L496)=0),"",IF(M496="N",MAX(L496,0),0))</f>
        <v/>
      </c>
      <c r="P496" s="143">
        <f>IF(OR(N(I496)=0,COUNT(L496)=0),"",MIN(L496,0))</f>
        <v/>
      </c>
      <c r="Q496" s="321">
        <f>IF(COUNTIFS(D496,"*OUTSTANDING*"),"OUTSTANDING",MAX(0,N(D496)-N(I496)))</f>
        <v/>
      </c>
      <c r="R496" s="321">
        <f>IF(COUNTIFS(D496:E496,"*OUTSTANDING*"),"OUTSTANDING",IF(N(D496)=0,0,E496*Q496/D496))</f>
        <v/>
      </c>
      <c r="S496" s="180" t="n"/>
      <c r="T496" s="180" t="n"/>
      <c r="U496" s="180" t="n"/>
    </row>
    <row r="497">
      <c r="A497" s="180" t="n"/>
      <c r="B497" s="180" t="n"/>
      <c r="C497" s="181" t="n"/>
      <c r="D497" s="259" t="n"/>
      <c r="E497" s="259" t="n"/>
      <c r="F497" s="180" t="n"/>
      <c r="G497" s="180" t="n"/>
      <c r="H497" s="181" t="n"/>
      <c r="I497" s="259" t="n"/>
      <c r="J497" s="259" t="n"/>
      <c r="K497" s="180" t="n"/>
      <c r="L497" s="143">
        <f>IF(COUNTIFS(D497:E497,"*OUTSTANDING*"),"",IF(J497=0,0,J497-E497*IF(D497=0,0,I497/D497)))</f>
        <v/>
      </c>
      <c r="M497" s="322">
        <f>IF(N(I497)=0,"",IF(COUNT(C497,H497)&lt;2,"?",IF(H497-C497&gt;365,"Y","N")))</f>
        <v/>
      </c>
      <c r="N497" s="143">
        <f>IF(OR(N(I497)=0,COUNT(C497,H497)&lt;2,COUNT(L497)=0),"",IF(M497="Y",MAX(L497,0),0))</f>
        <v/>
      </c>
      <c r="O497" s="143">
        <f>IF(OR(N(I497)=0,COUNT(C497,H497)&lt;2,COUNT(L497)=0),"",IF(M497="N",MAX(L497,0),0))</f>
        <v/>
      </c>
      <c r="P497" s="143">
        <f>IF(OR(N(I497)=0,COUNT(L497)=0),"",MIN(L497,0))</f>
        <v/>
      </c>
      <c r="Q497" s="321">
        <f>IF(COUNTIFS(D497,"*OUTSTANDING*"),"OUTSTANDING",MAX(0,N(D497)-N(I497)))</f>
        <v/>
      </c>
      <c r="R497" s="321">
        <f>IF(COUNTIFS(D497:E497,"*OUTSTANDING*"),"OUTSTANDING",IF(N(D497)=0,0,E497*Q497/D497))</f>
        <v/>
      </c>
      <c r="S497" s="180" t="n"/>
      <c r="T497" s="180" t="n"/>
      <c r="U497" s="180" t="n"/>
    </row>
    <row r="498">
      <c r="A498" s="180" t="n"/>
      <c r="B498" s="180" t="n"/>
      <c r="C498" s="181" t="n"/>
      <c r="D498" s="259" t="n"/>
      <c r="E498" s="259" t="n"/>
      <c r="F498" s="180" t="n"/>
      <c r="G498" s="180" t="n"/>
      <c r="H498" s="181" t="n"/>
      <c r="I498" s="259" t="n"/>
      <c r="J498" s="259" t="n"/>
      <c r="K498" s="180" t="n"/>
      <c r="L498" s="143">
        <f>IF(COUNTIFS(D498:E498,"*OUTSTANDING*"),"",IF(J498=0,0,J498-E498*IF(D498=0,0,I498/D498)))</f>
        <v/>
      </c>
      <c r="M498" s="322">
        <f>IF(N(I498)=0,"",IF(COUNT(C498,H498)&lt;2,"?",IF(H498-C498&gt;365,"Y","N")))</f>
        <v/>
      </c>
      <c r="N498" s="143">
        <f>IF(OR(N(I498)=0,COUNT(C498,H498)&lt;2,COUNT(L498)=0),"",IF(M498="Y",MAX(L498,0),0))</f>
        <v/>
      </c>
      <c r="O498" s="143">
        <f>IF(OR(N(I498)=0,COUNT(C498,H498)&lt;2,COUNT(L498)=0),"",IF(M498="N",MAX(L498,0),0))</f>
        <v/>
      </c>
      <c r="P498" s="143">
        <f>IF(OR(N(I498)=0,COUNT(L498)=0),"",MIN(L498,0))</f>
        <v/>
      </c>
      <c r="Q498" s="321">
        <f>IF(COUNTIFS(D498,"*OUTSTANDING*"),"OUTSTANDING",MAX(0,N(D498)-N(I498)))</f>
        <v/>
      </c>
      <c r="R498" s="321">
        <f>IF(COUNTIFS(D498:E498,"*OUTSTANDING*"),"OUTSTANDING",IF(N(D498)=0,0,E498*Q498/D498))</f>
        <v/>
      </c>
      <c r="S498" s="180" t="n"/>
      <c r="T498" s="180" t="n"/>
      <c r="U498" s="180" t="n"/>
    </row>
    <row r="499">
      <c r="A499" s="180" t="n"/>
      <c r="B499" s="180" t="n"/>
      <c r="C499" s="181" t="n"/>
      <c r="D499" s="259" t="n"/>
      <c r="E499" s="259" t="n"/>
      <c r="F499" s="180" t="n"/>
      <c r="G499" s="180" t="n"/>
      <c r="H499" s="181" t="n"/>
      <c r="I499" s="259" t="n"/>
      <c r="J499" s="259" t="n"/>
      <c r="K499" s="180" t="n"/>
      <c r="L499" s="143">
        <f>IF(COUNTIFS(D499:E499,"*OUTSTANDING*"),"",IF(J499=0,0,J499-E499*IF(D499=0,0,I499/D499)))</f>
        <v/>
      </c>
      <c r="M499" s="322">
        <f>IF(N(I499)=0,"",IF(COUNT(C499,H499)&lt;2,"?",IF(H499-C499&gt;365,"Y","N")))</f>
        <v/>
      </c>
      <c r="N499" s="143">
        <f>IF(OR(N(I499)=0,COUNT(C499,H499)&lt;2,COUNT(L499)=0),"",IF(M499="Y",MAX(L499,0),0))</f>
        <v/>
      </c>
      <c r="O499" s="143">
        <f>IF(OR(N(I499)=0,COUNT(C499,H499)&lt;2,COUNT(L499)=0),"",IF(M499="N",MAX(L499,0),0))</f>
        <v/>
      </c>
      <c r="P499" s="143">
        <f>IF(OR(N(I499)=0,COUNT(L499)=0),"",MIN(L499,0))</f>
        <v/>
      </c>
      <c r="Q499" s="321">
        <f>IF(COUNTIFS(D499,"*OUTSTANDING*"),"OUTSTANDING",MAX(0,N(D499)-N(I499)))</f>
        <v/>
      </c>
      <c r="R499" s="321">
        <f>IF(COUNTIFS(D499:E499,"*OUTSTANDING*"),"OUTSTANDING",IF(N(D499)=0,0,E499*Q499/D499))</f>
        <v/>
      </c>
      <c r="S499" s="180" t="n"/>
      <c r="T499" s="180" t="n"/>
      <c r="U499" s="180" t="n"/>
    </row>
    <row r="500">
      <c r="A500" s="180" t="n"/>
      <c r="B500" s="180" t="n"/>
      <c r="C500" s="181" t="n"/>
      <c r="D500" s="259" t="n"/>
      <c r="E500" s="259" t="n"/>
      <c r="F500" s="180" t="n"/>
      <c r="G500" s="180" t="n"/>
      <c r="H500" s="181" t="n"/>
      <c r="I500" s="259" t="n"/>
      <c r="J500" s="259" t="n"/>
      <c r="K500" s="180" t="n"/>
      <c r="L500" s="143">
        <f>IF(COUNTIFS(D500:E500,"*OUTSTANDING*"),"",IF(J500=0,0,J500-E500*IF(D500=0,0,I500/D500)))</f>
        <v/>
      </c>
      <c r="M500" s="322">
        <f>IF(N(I500)=0,"",IF(COUNT(C500,H500)&lt;2,"?",IF(H500-C500&gt;365,"Y","N")))</f>
        <v/>
      </c>
      <c r="N500" s="143">
        <f>IF(OR(N(I500)=0,COUNT(C500,H500)&lt;2,COUNT(L500)=0),"",IF(M500="Y",MAX(L500,0),0))</f>
        <v/>
      </c>
      <c r="O500" s="143">
        <f>IF(OR(N(I500)=0,COUNT(C500,H500)&lt;2,COUNT(L500)=0),"",IF(M500="N",MAX(L500,0),0))</f>
        <v/>
      </c>
      <c r="P500" s="143">
        <f>IF(OR(N(I500)=0,COUNT(L500)=0),"",MIN(L500,0))</f>
        <v/>
      </c>
      <c r="Q500" s="321">
        <f>IF(COUNTIFS(D500,"*OUTSTANDING*"),"OUTSTANDING",MAX(0,N(D500)-N(I500)))</f>
        <v/>
      </c>
      <c r="R500" s="321">
        <f>IF(COUNTIFS(D500:E500,"*OUTSTANDING*"),"OUTSTANDING",IF(N(D500)=0,0,E500*Q500/D500))</f>
        <v/>
      </c>
      <c r="S500" s="180" t="n"/>
      <c r="T500" s="180" t="n"/>
      <c r="U500" s="180" t="n"/>
    </row>
    <row r="501">
      <c r="A501" s="180" t="n"/>
      <c r="B501" s="180" t="n"/>
      <c r="C501" s="181" t="n"/>
      <c r="D501" s="259" t="n"/>
      <c r="E501" s="259" t="n"/>
      <c r="F501" s="180" t="n"/>
      <c r="G501" s="180" t="n"/>
      <c r="H501" s="181" t="n"/>
      <c r="I501" s="259" t="n"/>
      <c r="J501" s="259" t="n"/>
      <c r="K501" s="180" t="n"/>
      <c r="L501" s="143">
        <f>IF(COUNTIFS(D501:E501,"*OUTSTANDING*"),"",IF(J501=0,0,J501-E501*IF(D501=0,0,I501/D501)))</f>
        <v/>
      </c>
      <c r="M501" s="322">
        <f>IF(N(I501)=0,"",IF(COUNT(C501,H501)&lt;2,"?",IF(H501-C501&gt;365,"Y","N")))</f>
        <v/>
      </c>
      <c r="N501" s="143">
        <f>IF(OR(N(I501)=0,COUNT(C501,H501)&lt;2,COUNT(L501)=0),"",IF(M501="Y",MAX(L501,0),0))</f>
        <v/>
      </c>
      <c r="O501" s="143">
        <f>IF(OR(N(I501)=0,COUNT(C501,H501)&lt;2,COUNT(L501)=0),"",IF(M501="N",MAX(L501,0),0))</f>
        <v/>
      </c>
      <c r="P501" s="143">
        <f>IF(OR(N(I501)=0,COUNT(L501)=0),"",MIN(L501,0))</f>
        <v/>
      </c>
      <c r="Q501" s="321">
        <f>IF(COUNTIFS(D501,"*OUTSTANDING*"),"OUTSTANDING",MAX(0,N(D501)-N(I501)))</f>
        <v/>
      </c>
      <c r="R501" s="321">
        <f>IF(COUNTIFS(D501:E501,"*OUTSTANDING*"),"OUTSTANDING",IF(N(D501)=0,0,E501*Q501/D501))</f>
        <v/>
      </c>
      <c r="S501" s="180" t="n"/>
      <c r="T501" s="180" t="n"/>
      <c r="U501" s="180" t="n"/>
    </row>
    <row r="502">
      <c r="A502" s="180" t="n"/>
      <c r="B502" s="180" t="n"/>
      <c r="C502" s="181" t="n"/>
      <c r="D502" s="259" t="n"/>
      <c r="E502" s="259" t="n"/>
      <c r="F502" s="180" t="n"/>
      <c r="G502" s="180" t="n"/>
      <c r="H502" s="181" t="n"/>
      <c r="I502" s="259" t="n"/>
      <c r="J502" s="259" t="n"/>
      <c r="K502" s="180" t="n"/>
      <c r="L502" s="143">
        <f>IF(COUNTIFS(D502:E502,"*OUTSTANDING*"),"",IF(J502=0,0,J502-E502*IF(D502=0,0,I502/D502)))</f>
        <v/>
      </c>
      <c r="M502" s="322">
        <f>IF(N(I502)=0,"",IF(COUNT(C502,H502)&lt;2,"?",IF(H502-C502&gt;365,"Y","N")))</f>
        <v/>
      </c>
      <c r="N502" s="143">
        <f>IF(OR(N(I502)=0,COUNT(C502,H502)&lt;2,COUNT(L502)=0),"",IF(M502="Y",MAX(L502,0),0))</f>
        <v/>
      </c>
      <c r="O502" s="143">
        <f>IF(OR(N(I502)=0,COUNT(C502,H502)&lt;2,COUNT(L502)=0),"",IF(M502="N",MAX(L502,0),0))</f>
        <v/>
      </c>
      <c r="P502" s="143">
        <f>IF(OR(N(I502)=0,COUNT(L502)=0),"",MIN(L502,0))</f>
        <v/>
      </c>
      <c r="Q502" s="321">
        <f>IF(COUNTIFS(D502,"*OUTSTANDING*"),"OUTSTANDING",MAX(0,N(D502)-N(I502)))</f>
        <v/>
      </c>
      <c r="R502" s="321">
        <f>IF(COUNTIFS(D502:E502,"*OUTSTANDING*"),"OUTSTANDING",IF(N(D502)=0,0,E502*Q502/D502))</f>
        <v/>
      </c>
      <c r="S502" s="180" t="n"/>
      <c r="T502" s="180" t="n"/>
      <c r="U502" s="180" t="n"/>
    </row>
    <row r="503">
      <c r="A503" s="180" t="n"/>
      <c r="B503" s="180" t="n"/>
      <c r="C503" s="181" t="n"/>
      <c r="D503" s="259" t="n"/>
      <c r="E503" s="259" t="n"/>
      <c r="F503" s="180" t="n"/>
      <c r="G503" s="180" t="n"/>
      <c r="H503" s="181" t="n"/>
      <c r="I503" s="259" t="n"/>
      <c r="J503" s="259" t="n"/>
      <c r="K503" s="180" t="n"/>
      <c r="L503" s="143">
        <f>IF(COUNTIFS(D503:E503,"*OUTSTANDING*"),"",IF(J503=0,0,J503-E503*IF(D503=0,0,I503/D503)))</f>
        <v/>
      </c>
      <c r="M503" s="322">
        <f>IF(N(I503)=0,"",IF(COUNT(C503,H503)&lt;2,"?",IF(H503-C503&gt;365,"Y","N")))</f>
        <v/>
      </c>
      <c r="N503" s="143">
        <f>IF(OR(N(I503)=0,COUNT(C503,H503)&lt;2,COUNT(L503)=0),"",IF(M503="Y",MAX(L503,0),0))</f>
        <v/>
      </c>
      <c r="O503" s="143">
        <f>IF(OR(N(I503)=0,COUNT(C503,H503)&lt;2,COUNT(L503)=0),"",IF(M503="N",MAX(L503,0),0))</f>
        <v/>
      </c>
      <c r="P503" s="143">
        <f>IF(OR(N(I503)=0,COUNT(L503)=0),"",MIN(L503,0))</f>
        <v/>
      </c>
      <c r="Q503" s="321">
        <f>IF(COUNTIFS(D503,"*OUTSTANDING*"),"OUTSTANDING",MAX(0,N(D503)-N(I503)))</f>
        <v/>
      </c>
      <c r="R503" s="321">
        <f>IF(COUNTIFS(D503:E503,"*OUTSTANDING*"),"OUTSTANDING",IF(N(D503)=0,0,E503*Q503/D503))</f>
        <v/>
      </c>
      <c r="S503" s="180" t="n"/>
      <c r="T503" s="180" t="n"/>
      <c r="U503" s="180" t="n"/>
    </row>
    <row r="504">
      <c r="A504" s="180" t="n"/>
      <c r="B504" s="180" t="n"/>
      <c r="C504" s="181" t="n"/>
      <c r="D504" s="259" t="n"/>
      <c r="E504" s="259" t="n"/>
      <c r="F504" s="180" t="n"/>
      <c r="G504" s="180" t="n"/>
      <c r="H504" s="181" t="n"/>
      <c r="I504" s="259" t="n"/>
      <c r="J504" s="259" t="n"/>
      <c r="K504" s="180" t="n"/>
      <c r="L504" s="143">
        <f>IF(COUNTIFS(D504:E504,"*OUTSTANDING*"),"",IF(J504=0,0,J504-E504*IF(D504=0,0,I504/D504)))</f>
        <v/>
      </c>
      <c r="M504" s="322">
        <f>IF(N(I504)=0,"",IF(COUNT(C504,H504)&lt;2,"?",IF(H504-C504&gt;365,"Y","N")))</f>
        <v/>
      </c>
      <c r="N504" s="143">
        <f>IF(OR(N(I504)=0,COUNT(C504,H504)&lt;2,COUNT(L504)=0),"",IF(M504="Y",MAX(L504,0),0))</f>
        <v/>
      </c>
      <c r="O504" s="143">
        <f>IF(OR(N(I504)=0,COUNT(C504,H504)&lt;2,COUNT(L504)=0),"",IF(M504="N",MAX(L504,0),0))</f>
        <v/>
      </c>
      <c r="P504" s="143">
        <f>IF(OR(N(I504)=0,COUNT(L504)=0),"",MIN(L504,0))</f>
        <v/>
      </c>
      <c r="Q504" s="321">
        <f>IF(COUNTIFS(D504,"*OUTSTANDING*"),"OUTSTANDING",MAX(0,N(D504)-N(I504)))</f>
        <v/>
      </c>
      <c r="R504" s="321">
        <f>IF(COUNTIFS(D504:E504,"*OUTSTANDING*"),"OUTSTANDING",IF(N(D504)=0,0,E504*Q504/D504))</f>
        <v/>
      </c>
      <c r="S504" s="180" t="n"/>
      <c r="T504" s="180" t="n"/>
      <c r="U504" s="180" t="n"/>
    </row>
    <row r="505">
      <c r="A505" s="209" t="inlineStr">
        <is>
          <t>TOTAL</t>
        </is>
      </c>
      <c r="B505" s="270" t="n"/>
      <c r="C505" s="270" t="n"/>
      <c r="D505" s="151">
        <f>IF(COUNTIFS(D5:D504,"*OUTSTANDING*")&gt;0,"PROVISIONAL",SUM(D5:D504))</f>
        <v/>
      </c>
      <c r="E505" s="151">
        <f>IF(COUNTIFS(E5:E504,"*OUTSTANDING*")&gt;0,"PROVISIONAL",SUM(E5:E504))</f>
        <v/>
      </c>
      <c r="F505" s="270" t="n"/>
      <c r="G505" s="270" t="n"/>
      <c r="H505" s="270" t="n"/>
      <c r="I505" s="151">
        <f>SUM(I5:I504)</f>
        <v/>
      </c>
      <c r="J505" s="151">
        <f>SUM(J5:J504)</f>
        <v/>
      </c>
      <c r="K505" s="270" t="n"/>
      <c r="L505" s="151">
        <f>SUM(L5:L504)</f>
        <v/>
      </c>
      <c r="M505" s="270" t="n"/>
      <c r="N505" s="151">
        <f>IF(COUNTIFS(I5:I504,"&gt;0")-COUNT(N5:N504)&gt;0,"PROVISIONAL",SUM(N5:N504))</f>
        <v/>
      </c>
      <c r="O505" s="151">
        <f>IF(COUNTIFS(I5:I504,"&gt;0")-COUNT(N5:N504)&gt;0,"PROVISIONAL",SUM(O5:O504))</f>
        <v/>
      </c>
      <c r="P505" s="151">
        <f>IF(COUNTIFS(I5:I504,"&gt;0")-COUNT(N5:N504)&gt;0,"PROVISIONAL",SUM(P5:P504))</f>
        <v/>
      </c>
      <c r="Q505" s="151">
        <f>IF(COUNTIFS(Q5:Q504,"*OUTSTANDING*")&gt;0,"PROVISIONAL",SUM(Q5:Q504))</f>
        <v/>
      </c>
      <c r="R505" s="151">
        <f>IF(COUNTIFS(R5:R504,"*OUTSTANDING*")&gt;0,"PROVISIONAL",SUM(R5:R504))</f>
        <v/>
      </c>
      <c r="S505" s="270" t="n"/>
      <c r="T505" s="270" t="n"/>
      <c r="U505" s="270" t="n"/>
    </row>
    <row r="506">
      <c r="A506" s="270" t="n"/>
      <c r="B506" s="270" t="n"/>
      <c r="C506" s="270" t="n"/>
      <c r="D506" s="270" t="n"/>
      <c r="E506" s="270" t="n"/>
      <c r="F506" s="270" t="n"/>
      <c r="G506" s="270" t="n"/>
      <c r="H506" s="270" t="n"/>
      <c r="I506" s="270" t="n"/>
      <c r="J506" s="270" t="n"/>
      <c r="K506" s="270" t="n"/>
      <c r="L506" s="270" t="n"/>
      <c r="M506" s="270" t="n"/>
      <c r="N506" s="270" t="n"/>
      <c r="O506" s="270" t="n"/>
      <c r="P506" s="270" t="n"/>
      <c r="Q506" s="270" t="n"/>
    </row>
    <row r="507">
      <c r="A507" s="182" t="inlineStr">
        <is>
          <t>HOLDINGS AT COST  —  30 JUNE  ·  what is still held and what it cost, security by security, from the parcels above.  AT COST — never a market value.</t>
        </is>
      </c>
      <c r="B507" s="68" t="n"/>
      <c r="C507" s="68" t="n"/>
      <c r="D507" s="68" t="n"/>
      <c r="E507" s="68" t="n"/>
      <c r="F507" s="68" t="n"/>
      <c r="G507" s="68" t="n"/>
      <c r="H507" s="68" t="n"/>
      <c r="I507" s="68" t="n"/>
      <c r="J507" s="68" t="n"/>
      <c r="K507" s="68" t="n"/>
      <c r="L507" s="68" t="n"/>
      <c r="M507" s="68" t="n"/>
      <c r="N507" s="68" t="n"/>
      <c r="O507" s="68" t="n"/>
      <c r="P507" s="68" t="n"/>
      <c r="Q507" s="68" t="n"/>
      <c r="R507" s="68" t="n"/>
      <c r="S507" s="68" t="n"/>
      <c r="T507" s="68" t="n"/>
      <c r="U507" s="69" t="n"/>
    </row>
    <row r="508" ht="28" customHeight="1">
      <c r="A508" s="9" t="inlineStr">
        <is>
          <t>Security</t>
        </is>
      </c>
      <c r="B508" s="9" t="inlineStr">
        <is>
          <t>Code</t>
        </is>
      </c>
      <c r="C508" s="9" t="inlineStr">
        <is>
          <t>Closing units</t>
        </is>
      </c>
      <c r="D508" s="9" t="inlineStr">
        <is>
          <t>Closing cost</t>
        </is>
      </c>
      <c r="E508" s="9" t="inlineStr">
        <is>
          <t>Cost per unit</t>
        </is>
      </c>
      <c r="F508" s="9" t="inlineStr">
        <is>
          <t>Ref</t>
        </is>
      </c>
      <c r="G508" s="9" t="n"/>
      <c r="H508" s="270" t="n"/>
      <c r="I508" s="270" t="n"/>
      <c r="J508" s="270" t="n"/>
      <c r="K508" s="270" t="n"/>
      <c r="L508" s="270" t="n"/>
      <c r="M508" s="270" t="n"/>
      <c r="N508" s="270" t="n"/>
      <c r="O508" s="270" t="n"/>
      <c r="P508" s="270" t="n"/>
      <c r="Q508" s="270" t="n"/>
    </row>
    <row r="509">
      <c r="A509" s="180" t="n"/>
      <c r="B509" s="180" t="n"/>
      <c r="C509" s="321">
        <f>IF(ISBLANK($A509),"",IF(COUNTIFS($A$5:$A$504,$A509,$Q$5:$Q$504,"*OUTSTANDING*")+COUNTIFS($A$671:$A$730,$A509,$R$671:$R$730,"*OUTSTANDING*")&gt;0,"PROVISIONAL",SUMIF($A$5:$A$504,$A509,$Q$5:$Q$504)+SUMIF($A$671:$A$730,$A509,$R$671:$R$730)))</f>
        <v/>
      </c>
      <c r="D509" s="321">
        <f>IF(ISBLANK($A509),"",IF(COUNTIFS($A$5:$A$504,$A509,$R$5:$R$504,"*OUTSTANDING*")+COUNTIFS($A$671:$A$730,$A509,$S$671:$S$730,"*OUTSTANDING*")&gt;0,"PROVISIONAL",SUMIF($A$5:$A$504,$A509,$R$5:$R$504)+SUMIF($A$671:$A$730,$A509,$S$671:$S$730)))</f>
        <v/>
      </c>
      <c r="E509" s="321">
        <f>IF(COUNT(C509,D509)&lt;2,"",IF(N(C509)=0,"",D509/C509))</f>
        <v/>
      </c>
      <c r="F509" s="180" t="n"/>
      <c r="G509" s="180" t="n"/>
      <c r="H509" s="270" t="n"/>
      <c r="I509" s="270" t="n"/>
      <c r="J509" s="270" t="n"/>
      <c r="K509" s="270" t="n"/>
      <c r="L509" s="270" t="n"/>
      <c r="M509" s="270" t="n"/>
      <c r="N509" s="270" t="n"/>
      <c r="O509" s="270" t="n"/>
      <c r="P509" s="270" t="n"/>
      <c r="Q509" s="270" t="n"/>
    </row>
    <row r="510">
      <c r="A510" s="180" t="n"/>
      <c r="B510" s="180" t="n"/>
      <c r="C510" s="321">
        <f>IF(ISBLANK($A510),"",IF(COUNTIFS($A$5:$A$504,$A510,$Q$5:$Q$504,"*OUTSTANDING*")+COUNTIFS($A$671:$A$730,$A510,$R$671:$R$730,"*OUTSTANDING*")&gt;0,"PROVISIONAL",SUMIF($A$5:$A$504,$A510,$Q$5:$Q$504)+SUMIF($A$671:$A$730,$A510,$R$671:$R$730)))</f>
        <v/>
      </c>
      <c r="D510" s="321">
        <f>IF(ISBLANK($A510),"",IF(COUNTIFS($A$5:$A$504,$A510,$R$5:$R$504,"*OUTSTANDING*")+COUNTIFS($A$671:$A$730,$A510,$S$671:$S$730,"*OUTSTANDING*")&gt;0,"PROVISIONAL",SUMIF($A$5:$A$504,$A510,$R$5:$R$504)+SUMIF($A$671:$A$730,$A510,$S$671:$S$730)))</f>
        <v/>
      </c>
      <c r="E510" s="321">
        <f>IF(COUNT(C510,D510)&lt;2,"",IF(N(C510)=0,"",D510/C510))</f>
        <v/>
      </c>
      <c r="F510" s="180" t="n"/>
      <c r="G510" s="180" t="n"/>
      <c r="H510" s="270" t="n"/>
      <c r="I510" s="270" t="n"/>
      <c r="J510" s="270" t="n"/>
      <c r="K510" s="270" t="n"/>
      <c r="L510" s="270" t="n"/>
      <c r="M510" s="270" t="n"/>
      <c r="N510" s="270" t="n"/>
      <c r="O510" s="270" t="n"/>
      <c r="P510" s="270" t="n"/>
      <c r="Q510" s="270" t="n"/>
    </row>
    <row r="511">
      <c r="A511" s="180" t="n"/>
      <c r="B511" s="180" t="n"/>
      <c r="C511" s="321">
        <f>IF(ISBLANK($A511),"",IF(COUNTIFS($A$5:$A$504,$A511,$Q$5:$Q$504,"*OUTSTANDING*")+COUNTIFS($A$671:$A$730,$A511,$R$671:$R$730,"*OUTSTANDING*")&gt;0,"PROVISIONAL",SUMIF($A$5:$A$504,$A511,$Q$5:$Q$504)+SUMIF($A$671:$A$730,$A511,$R$671:$R$730)))</f>
        <v/>
      </c>
      <c r="D511" s="321">
        <f>IF(ISBLANK($A511),"",IF(COUNTIFS($A$5:$A$504,$A511,$R$5:$R$504,"*OUTSTANDING*")+COUNTIFS($A$671:$A$730,$A511,$S$671:$S$730,"*OUTSTANDING*")&gt;0,"PROVISIONAL",SUMIF($A$5:$A$504,$A511,$R$5:$R$504)+SUMIF($A$671:$A$730,$A511,$S$671:$S$730)))</f>
        <v/>
      </c>
      <c r="E511" s="321">
        <f>IF(COUNT(C511,D511)&lt;2,"",IF(N(C511)=0,"",D511/C511))</f>
        <v/>
      </c>
      <c r="F511" s="180" t="n"/>
      <c r="G511" s="180" t="n"/>
      <c r="H511" s="270" t="n"/>
      <c r="I511" s="270" t="n"/>
      <c r="J511" s="270" t="n"/>
      <c r="K511" s="270" t="n"/>
      <c r="L511" s="270" t="n"/>
      <c r="M511" s="270" t="n"/>
      <c r="N511" s="270" t="n"/>
      <c r="O511" s="270" t="n"/>
      <c r="P511" s="270" t="n"/>
      <c r="Q511" s="270" t="n"/>
    </row>
    <row r="512">
      <c r="A512" s="180" t="n"/>
      <c r="B512" s="180" t="n"/>
      <c r="C512" s="321">
        <f>IF(ISBLANK($A512),"",IF(COUNTIFS($A$5:$A$504,$A512,$Q$5:$Q$504,"*OUTSTANDING*")+COUNTIFS($A$671:$A$730,$A512,$R$671:$R$730,"*OUTSTANDING*")&gt;0,"PROVISIONAL",SUMIF($A$5:$A$504,$A512,$Q$5:$Q$504)+SUMIF($A$671:$A$730,$A512,$R$671:$R$730)))</f>
        <v/>
      </c>
      <c r="D512" s="321">
        <f>IF(ISBLANK($A512),"",IF(COUNTIFS($A$5:$A$504,$A512,$R$5:$R$504,"*OUTSTANDING*")+COUNTIFS($A$671:$A$730,$A512,$S$671:$S$730,"*OUTSTANDING*")&gt;0,"PROVISIONAL",SUMIF($A$5:$A$504,$A512,$R$5:$R$504)+SUMIF($A$671:$A$730,$A512,$S$671:$S$730)))</f>
        <v/>
      </c>
      <c r="E512" s="321">
        <f>IF(COUNT(C512,D512)&lt;2,"",IF(N(C512)=0,"",D512/C512))</f>
        <v/>
      </c>
      <c r="F512" s="180" t="n"/>
      <c r="G512" s="180" t="n"/>
      <c r="H512" s="270" t="n"/>
      <c r="I512" s="270" t="n"/>
      <c r="J512" s="270" t="n"/>
      <c r="K512" s="270" t="n"/>
      <c r="L512" s="270" t="n"/>
      <c r="M512" s="270" t="n"/>
      <c r="N512" s="270" t="n"/>
      <c r="O512" s="270" t="n"/>
      <c r="P512" s="270" t="n"/>
      <c r="Q512" s="270" t="n"/>
    </row>
    <row r="513">
      <c r="A513" s="180" t="n"/>
      <c r="B513" s="180" t="n"/>
      <c r="C513" s="321">
        <f>IF(ISBLANK($A513),"",IF(COUNTIFS($A$5:$A$504,$A513,$Q$5:$Q$504,"*OUTSTANDING*")+COUNTIFS($A$671:$A$730,$A513,$R$671:$R$730,"*OUTSTANDING*")&gt;0,"PROVISIONAL",SUMIF($A$5:$A$504,$A513,$Q$5:$Q$504)+SUMIF($A$671:$A$730,$A513,$R$671:$R$730)))</f>
        <v/>
      </c>
      <c r="D513" s="321">
        <f>IF(ISBLANK($A513),"",IF(COUNTIFS($A$5:$A$504,$A513,$R$5:$R$504,"*OUTSTANDING*")+COUNTIFS($A$671:$A$730,$A513,$S$671:$S$730,"*OUTSTANDING*")&gt;0,"PROVISIONAL",SUMIF($A$5:$A$504,$A513,$R$5:$R$504)+SUMIF($A$671:$A$730,$A513,$S$671:$S$730)))</f>
        <v/>
      </c>
      <c r="E513" s="321">
        <f>IF(COUNT(C513,D513)&lt;2,"",IF(N(C513)=0,"",D513/C513))</f>
        <v/>
      </c>
      <c r="F513" s="180" t="n"/>
      <c r="G513" s="180" t="n"/>
      <c r="H513" s="270" t="n"/>
      <c r="I513" s="270" t="n"/>
      <c r="J513" s="270" t="n"/>
      <c r="K513" s="270" t="n"/>
      <c r="L513" s="270" t="n"/>
      <c r="M513" s="270" t="n"/>
      <c r="N513" s="270" t="n"/>
      <c r="O513" s="270" t="n"/>
      <c r="P513" s="270" t="n"/>
      <c r="Q513" s="270" t="n"/>
    </row>
    <row r="514">
      <c r="A514" s="180" t="n"/>
      <c r="B514" s="180" t="n"/>
      <c r="C514" s="321">
        <f>IF(ISBLANK($A514),"",IF(COUNTIFS($A$5:$A$504,$A514,$Q$5:$Q$504,"*OUTSTANDING*")+COUNTIFS($A$671:$A$730,$A514,$R$671:$R$730,"*OUTSTANDING*")&gt;0,"PROVISIONAL",SUMIF($A$5:$A$504,$A514,$Q$5:$Q$504)+SUMIF($A$671:$A$730,$A514,$R$671:$R$730)))</f>
        <v/>
      </c>
      <c r="D514" s="321">
        <f>IF(ISBLANK($A514),"",IF(COUNTIFS($A$5:$A$504,$A514,$R$5:$R$504,"*OUTSTANDING*")+COUNTIFS($A$671:$A$730,$A514,$S$671:$S$730,"*OUTSTANDING*")&gt;0,"PROVISIONAL",SUMIF($A$5:$A$504,$A514,$R$5:$R$504)+SUMIF($A$671:$A$730,$A514,$S$671:$S$730)))</f>
        <v/>
      </c>
      <c r="E514" s="321">
        <f>IF(COUNT(C514,D514)&lt;2,"",IF(N(C514)=0,"",D514/C514))</f>
        <v/>
      </c>
      <c r="F514" s="180" t="n"/>
      <c r="G514" s="180" t="n"/>
      <c r="H514" s="270" t="n"/>
      <c r="I514" s="270" t="n"/>
      <c r="J514" s="270" t="n"/>
      <c r="K514" s="270" t="n"/>
      <c r="L514" s="270" t="n"/>
      <c r="M514" s="270" t="n"/>
      <c r="N514" s="270" t="n"/>
      <c r="O514" s="270" t="n"/>
      <c r="P514" s="270" t="n"/>
      <c r="Q514" s="270" t="n"/>
    </row>
    <row r="515">
      <c r="A515" s="180" t="n"/>
      <c r="B515" s="180" t="n"/>
      <c r="C515" s="321">
        <f>IF(ISBLANK($A515),"",IF(COUNTIFS($A$5:$A$504,$A515,$Q$5:$Q$504,"*OUTSTANDING*")+COUNTIFS($A$671:$A$730,$A515,$R$671:$R$730,"*OUTSTANDING*")&gt;0,"PROVISIONAL",SUMIF($A$5:$A$504,$A515,$Q$5:$Q$504)+SUMIF($A$671:$A$730,$A515,$R$671:$R$730)))</f>
        <v/>
      </c>
      <c r="D515" s="321">
        <f>IF(ISBLANK($A515),"",IF(COUNTIFS($A$5:$A$504,$A515,$R$5:$R$504,"*OUTSTANDING*")+COUNTIFS($A$671:$A$730,$A515,$S$671:$S$730,"*OUTSTANDING*")&gt;0,"PROVISIONAL",SUMIF($A$5:$A$504,$A515,$R$5:$R$504)+SUMIF($A$671:$A$730,$A515,$S$671:$S$730)))</f>
        <v/>
      </c>
      <c r="E515" s="321">
        <f>IF(COUNT(C515,D515)&lt;2,"",IF(N(C515)=0,"",D515/C515))</f>
        <v/>
      </c>
      <c r="F515" s="180" t="n"/>
      <c r="G515" s="180" t="n"/>
      <c r="H515" s="270" t="n"/>
      <c r="I515" s="270" t="n"/>
      <c r="J515" s="270" t="n"/>
      <c r="K515" s="270" t="n"/>
      <c r="L515" s="270" t="n"/>
      <c r="M515" s="270" t="n"/>
      <c r="N515" s="270" t="n"/>
      <c r="O515" s="270" t="n"/>
      <c r="P515" s="270" t="n"/>
      <c r="Q515" s="270" t="n"/>
    </row>
    <row r="516">
      <c r="A516" s="180" t="n"/>
      <c r="B516" s="180" t="n"/>
      <c r="C516" s="321">
        <f>IF(ISBLANK($A516),"",IF(COUNTIFS($A$5:$A$504,$A516,$Q$5:$Q$504,"*OUTSTANDING*")+COUNTIFS($A$671:$A$730,$A516,$R$671:$R$730,"*OUTSTANDING*")&gt;0,"PROVISIONAL",SUMIF($A$5:$A$504,$A516,$Q$5:$Q$504)+SUMIF($A$671:$A$730,$A516,$R$671:$R$730)))</f>
        <v/>
      </c>
      <c r="D516" s="321">
        <f>IF(ISBLANK($A516),"",IF(COUNTIFS($A$5:$A$504,$A516,$R$5:$R$504,"*OUTSTANDING*")+COUNTIFS($A$671:$A$730,$A516,$S$671:$S$730,"*OUTSTANDING*")&gt;0,"PROVISIONAL",SUMIF($A$5:$A$504,$A516,$R$5:$R$504)+SUMIF($A$671:$A$730,$A516,$S$671:$S$730)))</f>
        <v/>
      </c>
      <c r="E516" s="321">
        <f>IF(COUNT(C516,D516)&lt;2,"",IF(N(C516)=0,"",D516/C516))</f>
        <v/>
      </c>
      <c r="F516" s="180" t="n"/>
      <c r="G516" s="180" t="n"/>
      <c r="H516" s="270" t="n"/>
      <c r="I516" s="270" t="n"/>
      <c r="J516" s="270" t="n"/>
      <c r="K516" s="270" t="n"/>
      <c r="L516" s="270" t="n"/>
      <c r="M516" s="270" t="n"/>
      <c r="N516" s="270" t="n"/>
      <c r="O516" s="270" t="n"/>
      <c r="P516" s="270" t="n"/>
      <c r="Q516" s="270" t="n"/>
    </row>
    <row r="517">
      <c r="A517" s="180" t="n"/>
      <c r="B517" s="180" t="n"/>
      <c r="C517" s="321">
        <f>IF(ISBLANK($A517),"",IF(COUNTIFS($A$5:$A$504,$A517,$Q$5:$Q$504,"*OUTSTANDING*")+COUNTIFS($A$671:$A$730,$A517,$R$671:$R$730,"*OUTSTANDING*")&gt;0,"PROVISIONAL",SUMIF($A$5:$A$504,$A517,$Q$5:$Q$504)+SUMIF($A$671:$A$730,$A517,$R$671:$R$730)))</f>
        <v/>
      </c>
      <c r="D517" s="321">
        <f>IF(ISBLANK($A517),"",IF(COUNTIFS($A$5:$A$504,$A517,$R$5:$R$504,"*OUTSTANDING*")+COUNTIFS($A$671:$A$730,$A517,$S$671:$S$730,"*OUTSTANDING*")&gt;0,"PROVISIONAL",SUMIF($A$5:$A$504,$A517,$R$5:$R$504)+SUMIF($A$671:$A$730,$A517,$S$671:$S$730)))</f>
        <v/>
      </c>
      <c r="E517" s="321">
        <f>IF(COUNT(C517,D517)&lt;2,"",IF(N(C517)=0,"",D517/C517))</f>
        <v/>
      </c>
      <c r="F517" s="180" t="n"/>
      <c r="G517" s="180" t="n"/>
      <c r="H517" s="270" t="n"/>
      <c r="I517" s="270" t="n"/>
      <c r="J517" s="270" t="n"/>
      <c r="K517" s="270" t="n"/>
      <c r="L517" s="270" t="n"/>
      <c r="M517" s="270" t="n"/>
      <c r="N517" s="270" t="n"/>
      <c r="O517" s="270" t="n"/>
      <c r="P517" s="270" t="n"/>
      <c r="Q517" s="270" t="n"/>
    </row>
    <row r="518">
      <c r="A518" s="180" t="n"/>
      <c r="B518" s="180" t="n"/>
      <c r="C518" s="321">
        <f>IF(ISBLANK($A518),"",IF(COUNTIFS($A$5:$A$504,$A518,$Q$5:$Q$504,"*OUTSTANDING*")+COUNTIFS($A$671:$A$730,$A518,$R$671:$R$730,"*OUTSTANDING*")&gt;0,"PROVISIONAL",SUMIF($A$5:$A$504,$A518,$Q$5:$Q$504)+SUMIF($A$671:$A$730,$A518,$R$671:$R$730)))</f>
        <v/>
      </c>
      <c r="D518" s="321">
        <f>IF(ISBLANK($A518),"",IF(COUNTIFS($A$5:$A$504,$A518,$R$5:$R$504,"*OUTSTANDING*")+COUNTIFS($A$671:$A$730,$A518,$S$671:$S$730,"*OUTSTANDING*")&gt;0,"PROVISIONAL",SUMIF($A$5:$A$504,$A518,$R$5:$R$504)+SUMIF($A$671:$A$730,$A518,$S$671:$S$730)))</f>
        <v/>
      </c>
      <c r="E518" s="321">
        <f>IF(COUNT(C518,D518)&lt;2,"",IF(N(C518)=0,"",D518/C518))</f>
        <v/>
      </c>
      <c r="F518" s="180" t="n"/>
      <c r="G518" s="180" t="n"/>
      <c r="H518" s="270" t="n"/>
      <c r="I518" s="270" t="n"/>
      <c r="J518" s="270" t="n"/>
      <c r="K518" s="270" t="n"/>
      <c r="L518" s="270" t="n"/>
      <c r="M518" s="270" t="n"/>
      <c r="N518" s="270" t="n"/>
      <c r="O518" s="270" t="n"/>
      <c r="P518" s="270" t="n"/>
      <c r="Q518" s="270" t="n"/>
    </row>
    <row r="519">
      <c r="A519" s="180" t="n"/>
      <c r="B519" s="180" t="n"/>
      <c r="C519" s="321">
        <f>IF(ISBLANK($A519),"",IF(COUNTIFS($A$5:$A$504,$A519,$Q$5:$Q$504,"*OUTSTANDING*")+COUNTIFS($A$671:$A$730,$A519,$R$671:$R$730,"*OUTSTANDING*")&gt;0,"PROVISIONAL",SUMIF($A$5:$A$504,$A519,$Q$5:$Q$504)+SUMIF($A$671:$A$730,$A519,$R$671:$R$730)))</f>
        <v/>
      </c>
      <c r="D519" s="321">
        <f>IF(ISBLANK($A519),"",IF(COUNTIFS($A$5:$A$504,$A519,$R$5:$R$504,"*OUTSTANDING*")+COUNTIFS($A$671:$A$730,$A519,$S$671:$S$730,"*OUTSTANDING*")&gt;0,"PROVISIONAL",SUMIF($A$5:$A$504,$A519,$R$5:$R$504)+SUMIF($A$671:$A$730,$A519,$S$671:$S$730)))</f>
        <v/>
      </c>
      <c r="E519" s="321">
        <f>IF(COUNT(C519,D519)&lt;2,"",IF(N(C519)=0,"",D519/C519))</f>
        <v/>
      </c>
      <c r="F519" s="180" t="n"/>
      <c r="G519" s="180" t="n"/>
      <c r="H519" s="270" t="n"/>
      <c r="I519" s="270" t="n"/>
      <c r="J519" s="270" t="n"/>
      <c r="K519" s="270" t="n"/>
      <c r="L519" s="270" t="n"/>
      <c r="M519" s="270" t="n"/>
      <c r="N519" s="270" t="n"/>
      <c r="O519" s="270" t="n"/>
      <c r="P519" s="270" t="n"/>
      <c r="Q519" s="270" t="n"/>
    </row>
    <row r="520">
      <c r="A520" s="180" t="n"/>
      <c r="B520" s="180" t="n"/>
      <c r="C520" s="321">
        <f>IF(ISBLANK($A520),"",IF(COUNTIFS($A$5:$A$504,$A520,$Q$5:$Q$504,"*OUTSTANDING*")+COUNTIFS($A$671:$A$730,$A520,$R$671:$R$730,"*OUTSTANDING*")&gt;0,"PROVISIONAL",SUMIF($A$5:$A$504,$A520,$Q$5:$Q$504)+SUMIF($A$671:$A$730,$A520,$R$671:$R$730)))</f>
        <v/>
      </c>
      <c r="D520" s="321">
        <f>IF(ISBLANK($A520),"",IF(COUNTIFS($A$5:$A$504,$A520,$R$5:$R$504,"*OUTSTANDING*")+COUNTIFS($A$671:$A$730,$A520,$S$671:$S$730,"*OUTSTANDING*")&gt;0,"PROVISIONAL",SUMIF($A$5:$A$504,$A520,$R$5:$R$504)+SUMIF($A$671:$A$730,$A520,$S$671:$S$730)))</f>
        <v/>
      </c>
      <c r="E520" s="321">
        <f>IF(COUNT(C520,D520)&lt;2,"",IF(N(C520)=0,"",D520/C520))</f>
        <v/>
      </c>
      <c r="F520" s="180" t="n"/>
      <c r="G520" s="180" t="n"/>
      <c r="H520" s="270" t="n"/>
      <c r="I520" s="270" t="n"/>
      <c r="J520" s="270" t="n"/>
      <c r="K520" s="270" t="n"/>
      <c r="L520" s="270" t="n"/>
      <c r="M520" s="270" t="n"/>
      <c r="N520" s="270" t="n"/>
      <c r="O520" s="270" t="n"/>
      <c r="P520" s="270" t="n"/>
      <c r="Q520" s="270" t="n"/>
    </row>
    <row r="521">
      <c r="A521" s="180" t="n"/>
      <c r="B521" s="180" t="n"/>
      <c r="C521" s="321">
        <f>IF(ISBLANK($A521),"",IF(COUNTIFS($A$5:$A$504,$A521,$Q$5:$Q$504,"*OUTSTANDING*")+COUNTIFS($A$671:$A$730,$A521,$R$671:$R$730,"*OUTSTANDING*")&gt;0,"PROVISIONAL",SUMIF($A$5:$A$504,$A521,$Q$5:$Q$504)+SUMIF($A$671:$A$730,$A521,$R$671:$R$730)))</f>
        <v/>
      </c>
      <c r="D521" s="321">
        <f>IF(ISBLANK($A521),"",IF(COUNTIFS($A$5:$A$504,$A521,$R$5:$R$504,"*OUTSTANDING*")+COUNTIFS($A$671:$A$730,$A521,$S$671:$S$730,"*OUTSTANDING*")&gt;0,"PROVISIONAL",SUMIF($A$5:$A$504,$A521,$R$5:$R$504)+SUMIF($A$671:$A$730,$A521,$S$671:$S$730)))</f>
        <v/>
      </c>
      <c r="E521" s="321">
        <f>IF(COUNT(C521,D521)&lt;2,"",IF(N(C521)=0,"",D521/C521))</f>
        <v/>
      </c>
      <c r="F521" s="180" t="n"/>
      <c r="G521" s="180" t="n"/>
      <c r="H521" s="270" t="n"/>
      <c r="I521" s="270" t="n"/>
      <c r="J521" s="270" t="n"/>
      <c r="K521" s="270" t="n"/>
      <c r="L521" s="270" t="n"/>
      <c r="M521" s="270" t="n"/>
      <c r="N521" s="270" t="n"/>
      <c r="O521" s="270" t="n"/>
      <c r="P521" s="270" t="n"/>
      <c r="Q521" s="270" t="n"/>
    </row>
    <row r="522">
      <c r="A522" s="180" t="n"/>
      <c r="B522" s="180" t="n"/>
      <c r="C522" s="321">
        <f>IF(ISBLANK($A522),"",IF(COUNTIFS($A$5:$A$504,$A522,$Q$5:$Q$504,"*OUTSTANDING*")+COUNTIFS($A$671:$A$730,$A522,$R$671:$R$730,"*OUTSTANDING*")&gt;0,"PROVISIONAL",SUMIF($A$5:$A$504,$A522,$Q$5:$Q$504)+SUMIF($A$671:$A$730,$A522,$R$671:$R$730)))</f>
        <v/>
      </c>
      <c r="D522" s="321">
        <f>IF(ISBLANK($A522),"",IF(COUNTIFS($A$5:$A$504,$A522,$R$5:$R$504,"*OUTSTANDING*")+COUNTIFS($A$671:$A$730,$A522,$S$671:$S$730,"*OUTSTANDING*")&gt;0,"PROVISIONAL",SUMIF($A$5:$A$504,$A522,$R$5:$R$504)+SUMIF($A$671:$A$730,$A522,$S$671:$S$730)))</f>
        <v/>
      </c>
      <c r="E522" s="321">
        <f>IF(COUNT(C522,D522)&lt;2,"",IF(N(C522)=0,"",D522/C522))</f>
        <v/>
      </c>
      <c r="F522" s="180" t="n"/>
      <c r="G522" s="180" t="n"/>
      <c r="H522" s="270" t="n"/>
      <c r="I522" s="270" t="n"/>
      <c r="J522" s="270" t="n"/>
      <c r="K522" s="270" t="n"/>
      <c r="L522" s="270" t="n"/>
      <c r="M522" s="270" t="n"/>
      <c r="N522" s="270" t="n"/>
      <c r="O522" s="270" t="n"/>
      <c r="P522" s="270" t="n"/>
      <c r="Q522" s="270" t="n"/>
    </row>
    <row r="523">
      <c r="A523" s="180" t="n"/>
      <c r="B523" s="180" t="n"/>
      <c r="C523" s="321">
        <f>IF(ISBLANK($A523),"",IF(COUNTIFS($A$5:$A$504,$A523,$Q$5:$Q$504,"*OUTSTANDING*")+COUNTIFS($A$671:$A$730,$A523,$R$671:$R$730,"*OUTSTANDING*")&gt;0,"PROVISIONAL",SUMIF($A$5:$A$504,$A523,$Q$5:$Q$504)+SUMIF($A$671:$A$730,$A523,$R$671:$R$730)))</f>
        <v/>
      </c>
      <c r="D523" s="321">
        <f>IF(ISBLANK($A523),"",IF(COUNTIFS($A$5:$A$504,$A523,$R$5:$R$504,"*OUTSTANDING*")+COUNTIFS($A$671:$A$730,$A523,$S$671:$S$730,"*OUTSTANDING*")&gt;0,"PROVISIONAL",SUMIF($A$5:$A$504,$A523,$R$5:$R$504)+SUMIF($A$671:$A$730,$A523,$S$671:$S$730)))</f>
        <v/>
      </c>
      <c r="E523" s="321">
        <f>IF(COUNT(C523,D523)&lt;2,"",IF(N(C523)=0,"",D523/C523))</f>
        <v/>
      </c>
      <c r="F523" s="180" t="n"/>
      <c r="G523" s="180" t="n"/>
      <c r="H523" s="270" t="n"/>
      <c r="I523" s="270" t="n"/>
      <c r="J523" s="270" t="n"/>
      <c r="K523" s="270" t="n"/>
      <c r="L523" s="270" t="n"/>
      <c r="M523" s="270" t="n"/>
      <c r="N523" s="270" t="n"/>
      <c r="O523" s="270" t="n"/>
      <c r="P523" s="270" t="n"/>
      <c r="Q523" s="270" t="n"/>
    </row>
    <row r="524">
      <c r="A524" s="180" t="n"/>
      <c r="B524" s="180" t="n"/>
      <c r="C524" s="321">
        <f>IF(ISBLANK($A524),"",IF(COUNTIFS($A$5:$A$504,$A524,$Q$5:$Q$504,"*OUTSTANDING*")+COUNTIFS($A$671:$A$730,$A524,$R$671:$R$730,"*OUTSTANDING*")&gt;0,"PROVISIONAL",SUMIF($A$5:$A$504,$A524,$Q$5:$Q$504)+SUMIF($A$671:$A$730,$A524,$R$671:$R$730)))</f>
        <v/>
      </c>
      <c r="D524" s="321">
        <f>IF(ISBLANK($A524),"",IF(COUNTIFS($A$5:$A$504,$A524,$R$5:$R$504,"*OUTSTANDING*")+COUNTIFS($A$671:$A$730,$A524,$S$671:$S$730,"*OUTSTANDING*")&gt;0,"PROVISIONAL",SUMIF($A$5:$A$504,$A524,$R$5:$R$504)+SUMIF($A$671:$A$730,$A524,$S$671:$S$730)))</f>
        <v/>
      </c>
      <c r="E524" s="321">
        <f>IF(COUNT(C524,D524)&lt;2,"",IF(N(C524)=0,"",D524/C524))</f>
        <v/>
      </c>
      <c r="F524" s="180" t="n"/>
      <c r="G524" s="180" t="n"/>
      <c r="H524" s="270" t="n"/>
      <c r="I524" s="270" t="n"/>
      <c r="J524" s="270" t="n"/>
      <c r="K524" s="270" t="n"/>
      <c r="L524" s="270" t="n"/>
      <c r="M524" s="270" t="n"/>
      <c r="N524" s="270" t="n"/>
      <c r="O524" s="270" t="n"/>
      <c r="P524" s="270" t="n"/>
      <c r="Q524" s="270" t="n"/>
    </row>
    <row r="525">
      <c r="A525" s="180" t="n"/>
      <c r="B525" s="180" t="n"/>
      <c r="C525" s="321">
        <f>IF(ISBLANK($A525),"",IF(COUNTIFS($A$5:$A$504,$A525,$Q$5:$Q$504,"*OUTSTANDING*")+COUNTIFS($A$671:$A$730,$A525,$R$671:$R$730,"*OUTSTANDING*")&gt;0,"PROVISIONAL",SUMIF($A$5:$A$504,$A525,$Q$5:$Q$504)+SUMIF($A$671:$A$730,$A525,$R$671:$R$730)))</f>
        <v/>
      </c>
      <c r="D525" s="321">
        <f>IF(ISBLANK($A525),"",IF(COUNTIFS($A$5:$A$504,$A525,$R$5:$R$504,"*OUTSTANDING*")+COUNTIFS($A$671:$A$730,$A525,$S$671:$S$730,"*OUTSTANDING*")&gt;0,"PROVISIONAL",SUMIF($A$5:$A$504,$A525,$R$5:$R$504)+SUMIF($A$671:$A$730,$A525,$S$671:$S$730)))</f>
        <v/>
      </c>
      <c r="E525" s="321">
        <f>IF(COUNT(C525,D525)&lt;2,"",IF(N(C525)=0,"",D525/C525))</f>
        <v/>
      </c>
      <c r="F525" s="180" t="n"/>
      <c r="G525" s="180" t="n"/>
      <c r="H525" s="270" t="n"/>
      <c r="I525" s="270" t="n"/>
      <c r="J525" s="270" t="n"/>
      <c r="K525" s="270" t="n"/>
      <c r="L525" s="270" t="n"/>
      <c r="M525" s="270" t="n"/>
      <c r="N525" s="270" t="n"/>
      <c r="O525" s="270" t="n"/>
      <c r="P525" s="270" t="n"/>
      <c r="Q525" s="270" t="n"/>
    </row>
    <row r="526">
      <c r="A526" s="180" t="n"/>
      <c r="B526" s="180" t="n"/>
      <c r="C526" s="321">
        <f>IF(ISBLANK($A526),"",IF(COUNTIFS($A$5:$A$504,$A526,$Q$5:$Q$504,"*OUTSTANDING*")+COUNTIFS($A$671:$A$730,$A526,$R$671:$R$730,"*OUTSTANDING*")&gt;0,"PROVISIONAL",SUMIF($A$5:$A$504,$A526,$Q$5:$Q$504)+SUMIF($A$671:$A$730,$A526,$R$671:$R$730)))</f>
        <v/>
      </c>
      <c r="D526" s="321">
        <f>IF(ISBLANK($A526),"",IF(COUNTIFS($A$5:$A$504,$A526,$R$5:$R$504,"*OUTSTANDING*")+COUNTIFS($A$671:$A$730,$A526,$S$671:$S$730,"*OUTSTANDING*")&gt;0,"PROVISIONAL",SUMIF($A$5:$A$504,$A526,$R$5:$R$504)+SUMIF($A$671:$A$730,$A526,$S$671:$S$730)))</f>
        <v/>
      </c>
      <c r="E526" s="321">
        <f>IF(COUNT(C526,D526)&lt;2,"",IF(N(C526)=0,"",D526/C526))</f>
        <v/>
      </c>
      <c r="F526" s="180" t="n"/>
      <c r="G526" s="180" t="n"/>
      <c r="H526" s="270" t="n"/>
      <c r="I526" s="270" t="n"/>
      <c r="J526" s="270" t="n"/>
      <c r="K526" s="270" t="n"/>
      <c r="L526" s="270" t="n"/>
      <c r="M526" s="270" t="n"/>
      <c r="N526" s="270" t="n"/>
      <c r="O526" s="270" t="n"/>
      <c r="P526" s="270" t="n"/>
      <c r="Q526" s="270" t="n"/>
    </row>
    <row r="527">
      <c r="A527" s="180" t="n"/>
      <c r="B527" s="180" t="n"/>
      <c r="C527" s="321">
        <f>IF(ISBLANK($A527),"",IF(COUNTIFS($A$5:$A$504,$A527,$Q$5:$Q$504,"*OUTSTANDING*")+COUNTIFS($A$671:$A$730,$A527,$R$671:$R$730,"*OUTSTANDING*")&gt;0,"PROVISIONAL",SUMIF($A$5:$A$504,$A527,$Q$5:$Q$504)+SUMIF($A$671:$A$730,$A527,$R$671:$R$730)))</f>
        <v/>
      </c>
      <c r="D527" s="321">
        <f>IF(ISBLANK($A527),"",IF(COUNTIFS($A$5:$A$504,$A527,$R$5:$R$504,"*OUTSTANDING*")+COUNTIFS($A$671:$A$730,$A527,$S$671:$S$730,"*OUTSTANDING*")&gt;0,"PROVISIONAL",SUMIF($A$5:$A$504,$A527,$R$5:$R$504)+SUMIF($A$671:$A$730,$A527,$S$671:$S$730)))</f>
        <v/>
      </c>
      <c r="E527" s="321">
        <f>IF(COUNT(C527,D527)&lt;2,"",IF(N(C527)=0,"",D527/C527))</f>
        <v/>
      </c>
      <c r="F527" s="180" t="n"/>
      <c r="G527" s="180" t="n"/>
      <c r="H527" s="270" t="n"/>
      <c r="I527" s="270" t="n"/>
      <c r="J527" s="270" t="n"/>
      <c r="K527" s="270" t="n"/>
      <c r="L527" s="270" t="n"/>
      <c r="M527" s="270" t="n"/>
      <c r="N527" s="270" t="n"/>
      <c r="O527" s="270" t="n"/>
      <c r="P527" s="270" t="n"/>
      <c r="Q527" s="270" t="n"/>
    </row>
    <row r="528">
      <c r="A528" s="180" t="n"/>
      <c r="B528" s="180" t="n"/>
      <c r="C528" s="321">
        <f>IF(ISBLANK($A528),"",IF(COUNTIFS($A$5:$A$504,$A528,$Q$5:$Q$504,"*OUTSTANDING*")+COUNTIFS($A$671:$A$730,$A528,$R$671:$R$730,"*OUTSTANDING*")&gt;0,"PROVISIONAL",SUMIF($A$5:$A$504,$A528,$Q$5:$Q$504)+SUMIF($A$671:$A$730,$A528,$R$671:$R$730)))</f>
        <v/>
      </c>
      <c r="D528" s="321">
        <f>IF(ISBLANK($A528),"",IF(COUNTIFS($A$5:$A$504,$A528,$R$5:$R$504,"*OUTSTANDING*")+COUNTIFS($A$671:$A$730,$A528,$S$671:$S$730,"*OUTSTANDING*")&gt;0,"PROVISIONAL",SUMIF($A$5:$A$504,$A528,$R$5:$R$504)+SUMIF($A$671:$A$730,$A528,$S$671:$S$730)))</f>
        <v/>
      </c>
      <c r="E528" s="321">
        <f>IF(COUNT(C528,D528)&lt;2,"",IF(N(C528)=0,"",D528/C528))</f>
        <v/>
      </c>
      <c r="F528" s="180" t="n"/>
      <c r="G528" s="180" t="n"/>
      <c r="H528" s="270" t="n"/>
      <c r="I528" s="270" t="n"/>
      <c r="J528" s="270" t="n"/>
      <c r="K528" s="270" t="n"/>
      <c r="L528" s="270" t="n"/>
      <c r="M528" s="270" t="n"/>
      <c r="N528" s="270" t="n"/>
      <c r="O528" s="270" t="n"/>
      <c r="P528" s="270" t="n"/>
      <c r="Q528" s="270" t="n"/>
    </row>
    <row r="529">
      <c r="A529" s="180" t="n"/>
      <c r="B529" s="180" t="n"/>
      <c r="C529" s="321">
        <f>IF(ISBLANK($A529),"",IF(COUNTIFS($A$5:$A$504,$A529,$Q$5:$Q$504,"*OUTSTANDING*")+COUNTIFS($A$671:$A$730,$A529,$R$671:$R$730,"*OUTSTANDING*")&gt;0,"PROVISIONAL",SUMIF($A$5:$A$504,$A529,$Q$5:$Q$504)+SUMIF($A$671:$A$730,$A529,$R$671:$R$730)))</f>
        <v/>
      </c>
      <c r="D529" s="321">
        <f>IF(ISBLANK($A529),"",IF(COUNTIFS($A$5:$A$504,$A529,$R$5:$R$504,"*OUTSTANDING*")+COUNTIFS($A$671:$A$730,$A529,$S$671:$S$730,"*OUTSTANDING*")&gt;0,"PROVISIONAL",SUMIF($A$5:$A$504,$A529,$R$5:$R$504)+SUMIF($A$671:$A$730,$A529,$S$671:$S$730)))</f>
        <v/>
      </c>
      <c r="E529" s="321">
        <f>IF(COUNT(C529,D529)&lt;2,"",IF(N(C529)=0,"",D529/C529))</f>
        <v/>
      </c>
      <c r="F529" s="180" t="n"/>
      <c r="G529" s="180" t="n"/>
      <c r="H529" s="270" t="n"/>
      <c r="I529" s="270" t="n"/>
      <c r="J529" s="270" t="n"/>
      <c r="K529" s="270" t="n"/>
      <c r="L529" s="270" t="n"/>
      <c r="M529" s="270" t="n"/>
      <c r="N529" s="270" t="n"/>
      <c r="O529" s="270" t="n"/>
      <c r="P529" s="270" t="n"/>
      <c r="Q529" s="270" t="n"/>
    </row>
    <row r="530">
      <c r="A530" s="180" t="n"/>
      <c r="B530" s="180" t="n"/>
      <c r="C530" s="321">
        <f>IF(ISBLANK($A530),"",IF(COUNTIFS($A$5:$A$504,$A530,$Q$5:$Q$504,"*OUTSTANDING*")+COUNTIFS($A$671:$A$730,$A530,$R$671:$R$730,"*OUTSTANDING*")&gt;0,"PROVISIONAL",SUMIF($A$5:$A$504,$A530,$Q$5:$Q$504)+SUMIF($A$671:$A$730,$A530,$R$671:$R$730)))</f>
        <v/>
      </c>
      <c r="D530" s="321">
        <f>IF(ISBLANK($A530),"",IF(COUNTIFS($A$5:$A$504,$A530,$R$5:$R$504,"*OUTSTANDING*")+COUNTIFS($A$671:$A$730,$A530,$S$671:$S$730,"*OUTSTANDING*")&gt;0,"PROVISIONAL",SUMIF($A$5:$A$504,$A530,$R$5:$R$504)+SUMIF($A$671:$A$730,$A530,$S$671:$S$730)))</f>
        <v/>
      </c>
      <c r="E530" s="321">
        <f>IF(COUNT(C530,D530)&lt;2,"",IF(N(C530)=0,"",D530/C530))</f>
        <v/>
      </c>
      <c r="F530" s="180" t="n"/>
      <c r="G530" s="180" t="n"/>
      <c r="H530" s="270" t="n"/>
      <c r="I530" s="270" t="n"/>
      <c r="J530" s="270" t="n"/>
      <c r="K530" s="270" t="n"/>
      <c r="L530" s="270" t="n"/>
      <c r="M530" s="270" t="n"/>
      <c r="N530" s="270" t="n"/>
      <c r="O530" s="270" t="n"/>
      <c r="P530" s="270" t="n"/>
      <c r="Q530" s="270" t="n"/>
    </row>
    <row r="531">
      <c r="A531" s="180" t="n"/>
      <c r="B531" s="180" t="n"/>
      <c r="C531" s="321">
        <f>IF(ISBLANK($A531),"",IF(COUNTIFS($A$5:$A$504,$A531,$Q$5:$Q$504,"*OUTSTANDING*")+COUNTIFS($A$671:$A$730,$A531,$R$671:$R$730,"*OUTSTANDING*")&gt;0,"PROVISIONAL",SUMIF($A$5:$A$504,$A531,$Q$5:$Q$504)+SUMIF($A$671:$A$730,$A531,$R$671:$R$730)))</f>
        <v/>
      </c>
      <c r="D531" s="321">
        <f>IF(ISBLANK($A531),"",IF(COUNTIFS($A$5:$A$504,$A531,$R$5:$R$504,"*OUTSTANDING*")+COUNTIFS($A$671:$A$730,$A531,$S$671:$S$730,"*OUTSTANDING*")&gt;0,"PROVISIONAL",SUMIF($A$5:$A$504,$A531,$R$5:$R$504)+SUMIF($A$671:$A$730,$A531,$S$671:$S$730)))</f>
        <v/>
      </c>
      <c r="E531" s="321">
        <f>IF(COUNT(C531,D531)&lt;2,"",IF(N(C531)=0,"",D531/C531))</f>
        <v/>
      </c>
      <c r="F531" s="180" t="n"/>
      <c r="G531" s="180" t="n"/>
      <c r="H531" s="270" t="n"/>
      <c r="I531" s="270" t="n"/>
      <c r="J531" s="270" t="n"/>
      <c r="K531" s="270" t="n"/>
      <c r="L531" s="270" t="n"/>
      <c r="M531" s="270" t="n"/>
      <c r="N531" s="270" t="n"/>
      <c r="O531" s="270" t="n"/>
      <c r="P531" s="270" t="n"/>
      <c r="Q531" s="270" t="n"/>
    </row>
    <row r="532">
      <c r="A532" s="180" t="n"/>
      <c r="B532" s="180" t="n"/>
      <c r="C532" s="321">
        <f>IF(ISBLANK($A532),"",IF(COUNTIFS($A$5:$A$504,$A532,$Q$5:$Q$504,"*OUTSTANDING*")+COUNTIFS($A$671:$A$730,$A532,$R$671:$R$730,"*OUTSTANDING*")&gt;0,"PROVISIONAL",SUMIF($A$5:$A$504,$A532,$Q$5:$Q$504)+SUMIF($A$671:$A$730,$A532,$R$671:$R$730)))</f>
        <v/>
      </c>
      <c r="D532" s="321">
        <f>IF(ISBLANK($A532),"",IF(COUNTIFS($A$5:$A$504,$A532,$R$5:$R$504,"*OUTSTANDING*")+COUNTIFS($A$671:$A$730,$A532,$S$671:$S$730,"*OUTSTANDING*")&gt;0,"PROVISIONAL",SUMIF($A$5:$A$504,$A532,$R$5:$R$504)+SUMIF($A$671:$A$730,$A532,$S$671:$S$730)))</f>
        <v/>
      </c>
      <c r="E532" s="321">
        <f>IF(COUNT(C532,D532)&lt;2,"",IF(N(C532)=0,"",D532/C532))</f>
        <v/>
      </c>
      <c r="F532" s="180" t="n"/>
      <c r="G532" s="180" t="n"/>
      <c r="H532" s="270" t="n"/>
      <c r="I532" s="270" t="n"/>
      <c r="J532" s="270" t="n"/>
      <c r="K532" s="270" t="n"/>
      <c r="L532" s="270" t="n"/>
      <c r="M532" s="270" t="n"/>
      <c r="N532" s="270" t="n"/>
      <c r="O532" s="270" t="n"/>
      <c r="P532" s="270" t="n"/>
      <c r="Q532" s="270" t="n"/>
    </row>
    <row r="533">
      <c r="A533" s="180" t="n"/>
      <c r="B533" s="180" t="n"/>
      <c r="C533" s="321">
        <f>IF(ISBLANK($A533),"",IF(COUNTIFS($A$5:$A$504,$A533,$Q$5:$Q$504,"*OUTSTANDING*")+COUNTIFS($A$671:$A$730,$A533,$R$671:$R$730,"*OUTSTANDING*")&gt;0,"PROVISIONAL",SUMIF($A$5:$A$504,$A533,$Q$5:$Q$504)+SUMIF($A$671:$A$730,$A533,$R$671:$R$730)))</f>
        <v/>
      </c>
      <c r="D533" s="321">
        <f>IF(ISBLANK($A533),"",IF(COUNTIFS($A$5:$A$504,$A533,$R$5:$R$504,"*OUTSTANDING*")+COUNTIFS($A$671:$A$730,$A533,$S$671:$S$730,"*OUTSTANDING*")&gt;0,"PROVISIONAL",SUMIF($A$5:$A$504,$A533,$R$5:$R$504)+SUMIF($A$671:$A$730,$A533,$S$671:$S$730)))</f>
        <v/>
      </c>
      <c r="E533" s="321">
        <f>IF(COUNT(C533,D533)&lt;2,"",IF(N(C533)=0,"",D533/C533))</f>
        <v/>
      </c>
      <c r="F533" s="180" t="n"/>
      <c r="G533" s="180" t="n"/>
      <c r="H533" s="270" t="n"/>
      <c r="I533" s="270" t="n"/>
      <c r="J533" s="270" t="n"/>
      <c r="K533" s="270" t="n"/>
      <c r="L533" s="270" t="n"/>
      <c r="M533" s="270" t="n"/>
      <c r="N533" s="270" t="n"/>
      <c r="O533" s="270" t="n"/>
      <c r="P533" s="270" t="n"/>
      <c r="Q533" s="270" t="n"/>
    </row>
    <row r="534">
      <c r="A534" s="180" t="n"/>
      <c r="B534" s="180" t="n"/>
      <c r="C534" s="321">
        <f>IF(ISBLANK($A534),"",IF(COUNTIFS($A$5:$A$504,$A534,$Q$5:$Q$504,"*OUTSTANDING*")+COUNTIFS($A$671:$A$730,$A534,$R$671:$R$730,"*OUTSTANDING*")&gt;0,"PROVISIONAL",SUMIF($A$5:$A$504,$A534,$Q$5:$Q$504)+SUMIF($A$671:$A$730,$A534,$R$671:$R$730)))</f>
        <v/>
      </c>
      <c r="D534" s="321">
        <f>IF(ISBLANK($A534),"",IF(COUNTIFS($A$5:$A$504,$A534,$R$5:$R$504,"*OUTSTANDING*")+COUNTIFS($A$671:$A$730,$A534,$S$671:$S$730,"*OUTSTANDING*")&gt;0,"PROVISIONAL",SUMIF($A$5:$A$504,$A534,$R$5:$R$504)+SUMIF($A$671:$A$730,$A534,$S$671:$S$730)))</f>
        <v/>
      </c>
      <c r="E534" s="321">
        <f>IF(COUNT(C534,D534)&lt;2,"",IF(N(C534)=0,"",D534/C534))</f>
        <v/>
      </c>
      <c r="F534" s="180" t="n"/>
      <c r="G534" s="180" t="n"/>
      <c r="H534" s="270" t="n"/>
      <c r="I534" s="270" t="n"/>
      <c r="J534" s="270" t="n"/>
      <c r="K534" s="270" t="n"/>
      <c r="L534" s="270" t="n"/>
      <c r="M534" s="270" t="n"/>
      <c r="N534" s="270" t="n"/>
      <c r="O534" s="270" t="n"/>
      <c r="P534" s="270" t="n"/>
      <c r="Q534" s="270" t="n"/>
    </row>
    <row r="535">
      <c r="A535" s="180" t="n"/>
      <c r="B535" s="180" t="n"/>
      <c r="C535" s="321">
        <f>IF(ISBLANK($A535),"",IF(COUNTIFS($A$5:$A$504,$A535,$Q$5:$Q$504,"*OUTSTANDING*")+COUNTIFS($A$671:$A$730,$A535,$R$671:$R$730,"*OUTSTANDING*")&gt;0,"PROVISIONAL",SUMIF($A$5:$A$504,$A535,$Q$5:$Q$504)+SUMIF($A$671:$A$730,$A535,$R$671:$R$730)))</f>
        <v/>
      </c>
      <c r="D535" s="321">
        <f>IF(ISBLANK($A535),"",IF(COUNTIFS($A$5:$A$504,$A535,$R$5:$R$504,"*OUTSTANDING*")+COUNTIFS($A$671:$A$730,$A535,$S$671:$S$730,"*OUTSTANDING*")&gt;0,"PROVISIONAL",SUMIF($A$5:$A$504,$A535,$R$5:$R$504)+SUMIF($A$671:$A$730,$A535,$S$671:$S$730)))</f>
        <v/>
      </c>
      <c r="E535" s="321">
        <f>IF(COUNT(C535,D535)&lt;2,"",IF(N(C535)=0,"",D535/C535))</f>
        <v/>
      </c>
      <c r="F535" s="180" t="n"/>
      <c r="G535" s="180" t="n"/>
      <c r="H535" s="270" t="n"/>
      <c r="I535" s="270" t="n"/>
      <c r="J535" s="270" t="n"/>
      <c r="K535" s="270" t="n"/>
      <c r="L535" s="270" t="n"/>
      <c r="M535" s="270" t="n"/>
      <c r="N535" s="270" t="n"/>
      <c r="O535" s="270" t="n"/>
      <c r="P535" s="270" t="n"/>
      <c r="Q535" s="270" t="n"/>
    </row>
    <row r="536">
      <c r="A536" s="180" t="n"/>
      <c r="B536" s="180" t="n"/>
      <c r="C536" s="321">
        <f>IF(ISBLANK($A536),"",IF(COUNTIFS($A$5:$A$504,$A536,$Q$5:$Q$504,"*OUTSTANDING*")+COUNTIFS($A$671:$A$730,$A536,$R$671:$R$730,"*OUTSTANDING*")&gt;0,"PROVISIONAL",SUMIF($A$5:$A$504,$A536,$Q$5:$Q$504)+SUMIF($A$671:$A$730,$A536,$R$671:$R$730)))</f>
        <v/>
      </c>
      <c r="D536" s="321">
        <f>IF(ISBLANK($A536),"",IF(COUNTIFS($A$5:$A$504,$A536,$R$5:$R$504,"*OUTSTANDING*")+COUNTIFS($A$671:$A$730,$A536,$S$671:$S$730,"*OUTSTANDING*")&gt;0,"PROVISIONAL",SUMIF($A$5:$A$504,$A536,$R$5:$R$504)+SUMIF($A$671:$A$730,$A536,$S$671:$S$730)))</f>
        <v/>
      </c>
      <c r="E536" s="321">
        <f>IF(COUNT(C536,D536)&lt;2,"",IF(N(C536)=0,"",D536/C536))</f>
        <v/>
      </c>
      <c r="F536" s="180" t="n"/>
      <c r="G536" s="180" t="n"/>
      <c r="H536" s="270" t="n"/>
      <c r="I536" s="270" t="n"/>
      <c r="J536" s="270" t="n"/>
      <c r="K536" s="270" t="n"/>
      <c r="L536" s="270" t="n"/>
      <c r="M536" s="270" t="n"/>
      <c r="N536" s="270" t="n"/>
      <c r="O536" s="270" t="n"/>
      <c r="P536" s="270" t="n"/>
      <c r="Q536" s="270" t="n"/>
    </row>
    <row r="537">
      <c r="A537" s="180" t="n"/>
      <c r="B537" s="180" t="n"/>
      <c r="C537" s="321">
        <f>IF(ISBLANK($A537),"",IF(COUNTIFS($A$5:$A$504,$A537,$Q$5:$Q$504,"*OUTSTANDING*")+COUNTIFS($A$671:$A$730,$A537,$R$671:$R$730,"*OUTSTANDING*")&gt;0,"PROVISIONAL",SUMIF($A$5:$A$504,$A537,$Q$5:$Q$504)+SUMIF($A$671:$A$730,$A537,$R$671:$R$730)))</f>
        <v/>
      </c>
      <c r="D537" s="321">
        <f>IF(ISBLANK($A537),"",IF(COUNTIFS($A$5:$A$504,$A537,$R$5:$R$504,"*OUTSTANDING*")+COUNTIFS($A$671:$A$730,$A537,$S$671:$S$730,"*OUTSTANDING*")&gt;0,"PROVISIONAL",SUMIF($A$5:$A$504,$A537,$R$5:$R$504)+SUMIF($A$671:$A$730,$A537,$S$671:$S$730)))</f>
        <v/>
      </c>
      <c r="E537" s="321">
        <f>IF(COUNT(C537,D537)&lt;2,"",IF(N(C537)=0,"",D537/C537))</f>
        <v/>
      </c>
      <c r="F537" s="180" t="n"/>
      <c r="G537" s="180" t="n"/>
      <c r="H537" s="270" t="n"/>
      <c r="I537" s="270" t="n"/>
      <c r="J537" s="270" t="n"/>
      <c r="K537" s="270" t="n"/>
      <c r="L537" s="270" t="n"/>
      <c r="M537" s="270" t="n"/>
      <c r="N537" s="270" t="n"/>
      <c r="O537" s="270" t="n"/>
      <c r="P537" s="270" t="n"/>
      <c r="Q537" s="270" t="n"/>
    </row>
    <row r="538">
      <c r="A538" s="180" t="n"/>
      <c r="B538" s="180" t="n"/>
      <c r="C538" s="321">
        <f>IF(ISBLANK($A538),"",IF(COUNTIFS($A$5:$A$504,$A538,$Q$5:$Q$504,"*OUTSTANDING*")+COUNTIFS($A$671:$A$730,$A538,$R$671:$R$730,"*OUTSTANDING*")&gt;0,"PROVISIONAL",SUMIF($A$5:$A$504,$A538,$Q$5:$Q$504)+SUMIF($A$671:$A$730,$A538,$R$671:$R$730)))</f>
        <v/>
      </c>
      <c r="D538" s="321">
        <f>IF(ISBLANK($A538),"",IF(COUNTIFS($A$5:$A$504,$A538,$R$5:$R$504,"*OUTSTANDING*")+COUNTIFS($A$671:$A$730,$A538,$S$671:$S$730,"*OUTSTANDING*")&gt;0,"PROVISIONAL",SUMIF($A$5:$A$504,$A538,$R$5:$R$504)+SUMIF($A$671:$A$730,$A538,$S$671:$S$730)))</f>
        <v/>
      </c>
      <c r="E538" s="321">
        <f>IF(COUNT(C538,D538)&lt;2,"",IF(N(C538)=0,"",D538/C538))</f>
        <v/>
      </c>
      <c r="F538" s="180" t="n"/>
      <c r="G538" s="180" t="n"/>
      <c r="H538" s="270" t="n"/>
      <c r="I538" s="270" t="n"/>
      <c r="J538" s="270" t="n"/>
      <c r="K538" s="270" t="n"/>
      <c r="L538" s="270" t="n"/>
      <c r="M538" s="270" t="n"/>
      <c r="N538" s="270" t="n"/>
      <c r="O538" s="270" t="n"/>
      <c r="P538" s="270" t="n"/>
      <c r="Q538" s="270" t="n"/>
    </row>
    <row r="539">
      <c r="A539" s="180" t="n"/>
      <c r="B539" s="180" t="n"/>
      <c r="C539" s="321">
        <f>IF(ISBLANK($A539),"",IF(COUNTIFS($A$5:$A$504,$A539,$Q$5:$Q$504,"*OUTSTANDING*")+COUNTIFS($A$671:$A$730,$A539,$R$671:$R$730,"*OUTSTANDING*")&gt;0,"PROVISIONAL",SUMIF($A$5:$A$504,$A539,$Q$5:$Q$504)+SUMIF($A$671:$A$730,$A539,$R$671:$R$730)))</f>
        <v/>
      </c>
      <c r="D539" s="321">
        <f>IF(ISBLANK($A539),"",IF(COUNTIFS($A$5:$A$504,$A539,$R$5:$R$504,"*OUTSTANDING*")+COUNTIFS($A$671:$A$730,$A539,$S$671:$S$730,"*OUTSTANDING*")&gt;0,"PROVISIONAL",SUMIF($A$5:$A$504,$A539,$R$5:$R$504)+SUMIF($A$671:$A$730,$A539,$S$671:$S$730)))</f>
        <v/>
      </c>
      <c r="E539" s="321">
        <f>IF(COUNT(C539,D539)&lt;2,"",IF(N(C539)=0,"",D539/C539))</f>
        <v/>
      </c>
      <c r="F539" s="180" t="n"/>
      <c r="G539" s="180" t="n"/>
      <c r="H539" s="270" t="n"/>
      <c r="I539" s="270" t="n"/>
      <c r="J539" s="270" t="n"/>
      <c r="K539" s="270" t="n"/>
      <c r="L539" s="270" t="n"/>
      <c r="M539" s="270" t="n"/>
      <c r="N539" s="270" t="n"/>
      <c r="O539" s="270" t="n"/>
      <c r="P539" s="270" t="n"/>
      <c r="Q539" s="270" t="n"/>
    </row>
    <row r="540">
      <c r="A540" s="180" t="n"/>
      <c r="B540" s="180" t="n"/>
      <c r="C540" s="321">
        <f>IF(ISBLANK($A540),"",IF(COUNTIFS($A$5:$A$504,$A540,$Q$5:$Q$504,"*OUTSTANDING*")+COUNTIFS($A$671:$A$730,$A540,$R$671:$R$730,"*OUTSTANDING*")&gt;0,"PROVISIONAL",SUMIF($A$5:$A$504,$A540,$Q$5:$Q$504)+SUMIF($A$671:$A$730,$A540,$R$671:$R$730)))</f>
        <v/>
      </c>
      <c r="D540" s="321">
        <f>IF(ISBLANK($A540),"",IF(COUNTIFS($A$5:$A$504,$A540,$R$5:$R$504,"*OUTSTANDING*")+COUNTIFS($A$671:$A$730,$A540,$S$671:$S$730,"*OUTSTANDING*")&gt;0,"PROVISIONAL",SUMIF($A$5:$A$504,$A540,$R$5:$R$504)+SUMIF($A$671:$A$730,$A540,$S$671:$S$730)))</f>
        <v/>
      </c>
      <c r="E540" s="321">
        <f>IF(COUNT(C540,D540)&lt;2,"",IF(N(C540)=0,"",D540/C540))</f>
        <v/>
      </c>
      <c r="F540" s="180" t="n"/>
      <c r="G540" s="180" t="n"/>
      <c r="H540" s="270" t="n"/>
      <c r="I540" s="270" t="n"/>
      <c r="J540" s="270" t="n"/>
      <c r="K540" s="270" t="n"/>
      <c r="L540" s="270" t="n"/>
      <c r="M540" s="270" t="n"/>
      <c r="N540" s="270" t="n"/>
      <c r="O540" s="270" t="n"/>
      <c r="P540" s="270" t="n"/>
      <c r="Q540" s="270" t="n"/>
    </row>
    <row r="541">
      <c r="A541" s="180" t="n"/>
      <c r="B541" s="180" t="n"/>
      <c r="C541" s="321">
        <f>IF(ISBLANK($A541),"",IF(COUNTIFS($A$5:$A$504,$A541,$Q$5:$Q$504,"*OUTSTANDING*")+COUNTIFS($A$671:$A$730,$A541,$R$671:$R$730,"*OUTSTANDING*")&gt;0,"PROVISIONAL",SUMIF($A$5:$A$504,$A541,$Q$5:$Q$504)+SUMIF($A$671:$A$730,$A541,$R$671:$R$730)))</f>
        <v/>
      </c>
      <c r="D541" s="321">
        <f>IF(ISBLANK($A541),"",IF(COUNTIFS($A$5:$A$504,$A541,$R$5:$R$504,"*OUTSTANDING*")+COUNTIFS($A$671:$A$730,$A541,$S$671:$S$730,"*OUTSTANDING*")&gt;0,"PROVISIONAL",SUMIF($A$5:$A$504,$A541,$R$5:$R$504)+SUMIF($A$671:$A$730,$A541,$S$671:$S$730)))</f>
        <v/>
      </c>
      <c r="E541" s="321">
        <f>IF(COUNT(C541,D541)&lt;2,"",IF(N(C541)=0,"",D541/C541))</f>
        <v/>
      </c>
      <c r="F541" s="180" t="n"/>
      <c r="G541" s="180" t="n"/>
      <c r="H541" s="270" t="n"/>
      <c r="I541" s="270" t="n"/>
      <c r="J541" s="270" t="n"/>
      <c r="K541" s="270" t="n"/>
      <c r="L541" s="270" t="n"/>
      <c r="M541" s="270" t="n"/>
      <c r="N541" s="270" t="n"/>
      <c r="O541" s="270" t="n"/>
      <c r="P541" s="270" t="n"/>
      <c r="Q541" s="270" t="n"/>
    </row>
    <row r="542">
      <c r="A542" s="180" t="n"/>
      <c r="B542" s="180" t="n"/>
      <c r="C542" s="321">
        <f>IF(ISBLANK($A542),"",IF(COUNTIFS($A$5:$A$504,$A542,$Q$5:$Q$504,"*OUTSTANDING*")+COUNTIFS($A$671:$A$730,$A542,$R$671:$R$730,"*OUTSTANDING*")&gt;0,"PROVISIONAL",SUMIF($A$5:$A$504,$A542,$Q$5:$Q$504)+SUMIF($A$671:$A$730,$A542,$R$671:$R$730)))</f>
        <v/>
      </c>
      <c r="D542" s="321">
        <f>IF(ISBLANK($A542),"",IF(COUNTIFS($A$5:$A$504,$A542,$R$5:$R$504,"*OUTSTANDING*")+COUNTIFS($A$671:$A$730,$A542,$S$671:$S$730,"*OUTSTANDING*")&gt;0,"PROVISIONAL",SUMIF($A$5:$A$504,$A542,$R$5:$R$504)+SUMIF($A$671:$A$730,$A542,$S$671:$S$730)))</f>
        <v/>
      </c>
      <c r="E542" s="321">
        <f>IF(COUNT(C542,D542)&lt;2,"",IF(N(C542)=0,"",D542/C542))</f>
        <v/>
      </c>
      <c r="F542" s="180" t="n"/>
      <c r="G542" s="180" t="n"/>
      <c r="H542" s="270" t="n"/>
      <c r="I542" s="270" t="n"/>
      <c r="J542" s="270" t="n"/>
      <c r="K542" s="270" t="n"/>
      <c r="L542" s="270" t="n"/>
      <c r="M542" s="270" t="n"/>
      <c r="N542" s="270" t="n"/>
      <c r="O542" s="270" t="n"/>
      <c r="P542" s="270" t="n"/>
      <c r="Q542" s="270" t="n"/>
    </row>
    <row r="543">
      <c r="A543" s="180" t="n"/>
      <c r="B543" s="180" t="n"/>
      <c r="C543" s="321">
        <f>IF(ISBLANK($A543),"",IF(COUNTIFS($A$5:$A$504,$A543,$Q$5:$Q$504,"*OUTSTANDING*")+COUNTIFS($A$671:$A$730,$A543,$R$671:$R$730,"*OUTSTANDING*")&gt;0,"PROVISIONAL",SUMIF($A$5:$A$504,$A543,$Q$5:$Q$504)+SUMIF($A$671:$A$730,$A543,$R$671:$R$730)))</f>
        <v/>
      </c>
      <c r="D543" s="321">
        <f>IF(ISBLANK($A543),"",IF(COUNTIFS($A$5:$A$504,$A543,$R$5:$R$504,"*OUTSTANDING*")+COUNTIFS($A$671:$A$730,$A543,$S$671:$S$730,"*OUTSTANDING*")&gt;0,"PROVISIONAL",SUMIF($A$5:$A$504,$A543,$R$5:$R$504)+SUMIF($A$671:$A$730,$A543,$S$671:$S$730)))</f>
        <v/>
      </c>
      <c r="E543" s="321">
        <f>IF(COUNT(C543,D543)&lt;2,"",IF(N(C543)=0,"",D543/C543))</f>
        <v/>
      </c>
      <c r="F543" s="180" t="n"/>
      <c r="G543" s="180" t="n"/>
      <c r="H543" s="270" t="n"/>
      <c r="I543" s="270" t="n"/>
      <c r="J543" s="270" t="n"/>
      <c r="K543" s="270" t="n"/>
      <c r="L543" s="270" t="n"/>
      <c r="M543" s="270" t="n"/>
      <c r="N543" s="270" t="n"/>
      <c r="O543" s="270" t="n"/>
      <c r="P543" s="270" t="n"/>
      <c r="Q543" s="270" t="n"/>
    </row>
    <row r="544">
      <c r="A544" s="180" t="n"/>
      <c r="B544" s="180" t="n"/>
      <c r="C544" s="321">
        <f>IF(ISBLANK($A544),"",IF(COUNTIFS($A$5:$A$504,$A544,$Q$5:$Q$504,"*OUTSTANDING*")+COUNTIFS($A$671:$A$730,$A544,$R$671:$R$730,"*OUTSTANDING*")&gt;0,"PROVISIONAL",SUMIF($A$5:$A$504,$A544,$Q$5:$Q$504)+SUMIF($A$671:$A$730,$A544,$R$671:$R$730)))</f>
        <v/>
      </c>
      <c r="D544" s="321">
        <f>IF(ISBLANK($A544),"",IF(COUNTIFS($A$5:$A$504,$A544,$R$5:$R$504,"*OUTSTANDING*")+COUNTIFS($A$671:$A$730,$A544,$S$671:$S$730,"*OUTSTANDING*")&gt;0,"PROVISIONAL",SUMIF($A$5:$A$504,$A544,$R$5:$R$504)+SUMIF($A$671:$A$730,$A544,$S$671:$S$730)))</f>
        <v/>
      </c>
      <c r="E544" s="321">
        <f>IF(COUNT(C544,D544)&lt;2,"",IF(N(C544)=0,"",D544/C544))</f>
        <v/>
      </c>
      <c r="F544" s="180" t="n"/>
      <c r="G544" s="180" t="n"/>
      <c r="H544" s="270" t="n"/>
      <c r="I544" s="270" t="n"/>
      <c r="J544" s="270" t="n"/>
      <c r="K544" s="270" t="n"/>
      <c r="L544" s="270" t="n"/>
      <c r="M544" s="270" t="n"/>
      <c r="N544" s="270" t="n"/>
      <c r="O544" s="270" t="n"/>
      <c r="P544" s="270" t="n"/>
      <c r="Q544" s="270" t="n"/>
    </row>
    <row r="545">
      <c r="A545" s="180" t="n"/>
      <c r="B545" s="180" t="n"/>
      <c r="C545" s="321">
        <f>IF(ISBLANK($A545),"",IF(COUNTIFS($A$5:$A$504,$A545,$Q$5:$Q$504,"*OUTSTANDING*")+COUNTIFS($A$671:$A$730,$A545,$R$671:$R$730,"*OUTSTANDING*")&gt;0,"PROVISIONAL",SUMIF($A$5:$A$504,$A545,$Q$5:$Q$504)+SUMIF($A$671:$A$730,$A545,$R$671:$R$730)))</f>
        <v/>
      </c>
      <c r="D545" s="321">
        <f>IF(ISBLANK($A545),"",IF(COUNTIFS($A$5:$A$504,$A545,$R$5:$R$504,"*OUTSTANDING*")+COUNTIFS($A$671:$A$730,$A545,$S$671:$S$730,"*OUTSTANDING*")&gt;0,"PROVISIONAL",SUMIF($A$5:$A$504,$A545,$R$5:$R$504)+SUMIF($A$671:$A$730,$A545,$S$671:$S$730)))</f>
        <v/>
      </c>
      <c r="E545" s="321">
        <f>IF(COUNT(C545,D545)&lt;2,"",IF(N(C545)=0,"",D545/C545))</f>
        <v/>
      </c>
      <c r="F545" s="180" t="n"/>
      <c r="G545" s="180" t="n"/>
      <c r="H545" s="270" t="n"/>
      <c r="I545" s="270" t="n"/>
      <c r="J545" s="270" t="n"/>
      <c r="K545" s="270" t="n"/>
      <c r="L545" s="270" t="n"/>
      <c r="M545" s="270" t="n"/>
      <c r="N545" s="270" t="n"/>
      <c r="O545" s="270" t="n"/>
      <c r="P545" s="270" t="n"/>
      <c r="Q545" s="270" t="n"/>
    </row>
    <row r="546">
      <c r="A546" s="180" t="n"/>
      <c r="B546" s="180" t="n"/>
      <c r="C546" s="321">
        <f>IF(ISBLANK($A546),"",IF(COUNTIFS($A$5:$A$504,$A546,$Q$5:$Q$504,"*OUTSTANDING*")+COUNTIFS($A$671:$A$730,$A546,$R$671:$R$730,"*OUTSTANDING*")&gt;0,"PROVISIONAL",SUMIF($A$5:$A$504,$A546,$Q$5:$Q$504)+SUMIF($A$671:$A$730,$A546,$R$671:$R$730)))</f>
        <v/>
      </c>
      <c r="D546" s="321">
        <f>IF(ISBLANK($A546),"",IF(COUNTIFS($A$5:$A$504,$A546,$R$5:$R$504,"*OUTSTANDING*")+COUNTIFS($A$671:$A$730,$A546,$S$671:$S$730,"*OUTSTANDING*")&gt;0,"PROVISIONAL",SUMIF($A$5:$A$504,$A546,$R$5:$R$504)+SUMIF($A$671:$A$730,$A546,$S$671:$S$730)))</f>
        <v/>
      </c>
      <c r="E546" s="321">
        <f>IF(COUNT(C546,D546)&lt;2,"",IF(N(C546)=0,"",D546/C546))</f>
        <v/>
      </c>
      <c r="F546" s="180" t="n"/>
      <c r="G546" s="180" t="n"/>
      <c r="H546" s="270" t="n"/>
      <c r="I546" s="270" t="n"/>
      <c r="J546" s="270" t="n"/>
      <c r="K546" s="270" t="n"/>
      <c r="L546" s="270" t="n"/>
      <c r="M546" s="270" t="n"/>
      <c r="N546" s="270" t="n"/>
      <c r="O546" s="270" t="n"/>
      <c r="P546" s="270" t="n"/>
      <c r="Q546" s="270" t="n"/>
    </row>
    <row r="547">
      <c r="A547" s="180" t="n"/>
      <c r="B547" s="180" t="n"/>
      <c r="C547" s="321">
        <f>IF(ISBLANK($A547),"",IF(COUNTIFS($A$5:$A$504,$A547,$Q$5:$Q$504,"*OUTSTANDING*")+COUNTIFS($A$671:$A$730,$A547,$R$671:$R$730,"*OUTSTANDING*")&gt;0,"PROVISIONAL",SUMIF($A$5:$A$504,$A547,$Q$5:$Q$504)+SUMIF($A$671:$A$730,$A547,$R$671:$R$730)))</f>
        <v/>
      </c>
      <c r="D547" s="321">
        <f>IF(ISBLANK($A547),"",IF(COUNTIFS($A$5:$A$504,$A547,$R$5:$R$504,"*OUTSTANDING*")+COUNTIFS($A$671:$A$730,$A547,$S$671:$S$730,"*OUTSTANDING*")&gt;0,"PROVISIONAL",SUMIF($A$5:$A$504,$A547,$R$5:$R$504)+SUMIF($A$671:$A$730,$A547,$S$671:$S$730)))</f>
        <v/>
      </c>
      <c r="E547" s="321">
        <f>IF(COUNT(C547,D547)&lt;2,"",IF(N(C547)=0,"",D547/C547))</f>
        <v/>
      </c>
      <c r="F547" s="180" t="n"/>
      <c r="G547" s="180" t="n"/>
      <c r="H547" s="270" t="n"/>
      <c r="I547" s="270" t="n"/>
      <c r="J547" s="270" t="n"/>
      <c r="K547" s="270" t="n"/>
      <c r="L547" s="270" t="n"/>
      <c r="M547" s="270" t="n"/>
      <c r="N547" s="270" t="n"/>
      <c r="O547" s="270" t="n"/>
      <c r="P547" s="270" t="n"/>
      <c r="Q547" s="270" t="n"/>
    </row>
    <row r="548">
      <c r="A548" s="180" t="n"/>
      <c r="B548" s="180" t="n"/>
      <c r="C548" s="321">
        <f>IF(ISBLANK($A548),"",IF(COUNTIFS($A$5:$A$504,$A548,$Q$5:$Q$504,"*OUTSTANDING*")+COUNTIFS($A$671:$A$730,$A548,$R$671:$R$730,"*OUTSTANDING*")&gt;0,"PROVISIONAL",SUMIF($A$5:$A$504,$A548,$Q$5:$Q$504)+SUMIF($A$671:$A$730,$A548,$R$671:$R$730)))</f>
        <v/>
      </c>
      <c r="D548" s="321">
        <f>IF(ISBLANK($A548),"",IF(COUNTIFS($A$5:$A$504,$A548,$R$5:$R$504,"*OUTSTANDING*")+COUNTIFS($A$671:$A$730,$A548,$S$671:$S$730,"*OUTSTANDING*")&gt;0,"PROVISIONAL",SUMIF($A$5:$A$504,$A548,$R$5:$R$504)+SUMIF($A$671:$A$730,$A548,$S$671:$S$730)))</f>
        <v/>
      </c>
      <c r="E548" s="321">
        <f>IF(COUNT(C548,D548)&lt;2,"",IF(N(C548)=0,"",D548/C548))</f>
        <v/>
      </c>
      <c r="F548" s="180" t="n"/>
      <c r="G548" s="180" t="n"/>
      <c r="H548" s="270" t="n"/>
      <c r="I548" s="270" t="n"/>
      <c r="J548" s="270" t="n"/>
      <c r="K548" s="270" t="n"/>
      <c r="L548" s="270" t="n"/>
      <c r="M548" s="270" t="n"/>
      <c r="N548" s="270" t="n"/>
      <c r="O548" s="270" t="n"/>
      <c r="P548" s="270" t="n"/>
      <c r="Q548" s="270" t="n"/>
    </row>
    <row r="549">
      <c r="A549" s="180" t="n"/>
      <c r="B549" s="180" t="n"/>
      <c r="C549" s="321">
        <f>IF(ISBLANK($A549),"",IF(COUNTIFS($A$5:$A$504,$A549,$Q$5:$Q$504,"*OUTSTANDING*")+COUNTIFS($A$671:$A$730,$A549,$R$671:$R$730,"*OUTSTANDING*")&gt;0,"PROVISIONAL",SUMIF($A$5:$A$504,$A549,$Q$5:$Q$504)+SUMIF($A$671:$A$730,$A549,$R$671:$R$730)))</f>
        <v/>
      </c>
      <c r="D549" s="321">
        <f>IF(ISBLANK($A549),"",IF(COUNTIFS($A$5:$A$504,$A549,$R$5:$R$504,"*OUTSTANDING*")+COUNTIFS($A$671:$A$730,$A549,$S$671:$S$730,"*OUTSTANDING*")&gt;0,"PROVISIONAL",SUMIF($A$5:$A$504,$A549,$R$5:$R$504)+SUMIF($A$671:$A$730,$A549,$S$671:$S$730)))</f>
        <v/>
      </c>
      <c r="E549" s="321">
        <f>IF(COUNT(C549,D549)&lt;2,"",IF(N(C549)=0,"",D549/C549))</f>
        <v/>
      </c>
      <c r="F549" s="180" t="n"/>
      <c r="G549" s="180" t="n"/>
      <c r="H549" s="270" t="n"/>
      <c r="I549" s="270" t="n"/>
      <c r="J549" s="270" t="n"/>
      <c r="K549" s="270" t="n"/>
      <c r="L549" s="270" t="n"/>
      <c r="M549" s="270" t="n"/>
      <c r="N549" s="270" t="n"/>
      <c r="O549" s="270" t="n"/>
      <c r="P549" s="270" t="n"/>
      <c r="Q549" s="270" t="n"/>
    </row>
    <row r="550">
      <c r="A550" s="180" t="n"/>
      <c r="B550" s="180" t="n"/>
      <c r="C550" s="321">
        <f>IF(ISBLANK($A550),"",IF(COUNTIFS($A$5:$A$504,$A550,$Q$5:$Q$504,"*OUTSTANDING*")+COUNTIFS($A$671:$A$730,$A550,$R$671:$R$730,"*OUTSTANDING*")&gt;0,"PROVISIONAL",SUMIF($A$5:$A$504,$A550,$Q$5:$Q$504)+SUMIF($A$671:$A$730,$A550,$R$671:$R$730)))</f>
        <v/>
      </c>
      <c r="D550" s="321">
        <f>IF(ISBLANK($A550),"",IF(COUNTIFS($A$5:$A$504,$A550,$R$5:$R$504,"*OUTSTANDING*")+COUNTIFS($A$671:$A$730,$A550,$S$671:$S$730,"*OUTSTANDING*")&gt;0,"PROVISIONAL",SUMIF($A$5:$A$504,$A550,$R$5:$R$504)+SUMIF($A$671:$A$730,$A550,$S$671:$S$730)))</f>
        <v/>
      </c>
      <c r="E550" s="321">
        <f>IF(COUNT(C550,D550)&lt;2,"",IF(N(C550)=0,"",D550/C550))</f>
        <v/>
      </c>
      <c r="F550" s="180" t="n"/>
      <c r="G550" s="180" t="n"/>
      <c r="H550" s="270" t="n"/>
      <c r="I550" s="270" t="n"/>
      <c r="J550" s="270" t="n"/>
      <c r="K550" s="270" t="n"/>
      <c r="L550" s="270" t="n"/>
      <c r="M550" s="270" t="n"/>
      <c r="N550" s="270" t="n"/>
      <c r="O550" s="270" t="n"/>
      <c r="P550" s="270" t="n"/>
      <c r="Q550" s="270" t="n"/>
    </row>
    <row r="551">
      <c r="A551" s="180" t="n"/>
      <c r="B551" s="180" t="n"/>
      <c r="C551" s="321">
        <f>IF(ISBLANK($A551),"",IF(COUNTIFS($A$5:$A$504,$A551,$Q$5:$Q$504,"*OUTSTANDING*")+COUNTIFS($A$671:$A$730,$A551,$R$671:$R$730,"*OUTSTANDING*")&gt;0,"PROVISIONAL",SUMIF($A$5:$A$504,$A551,$Q$5:$Q$504)+SUMIF($A$671:$A$730,$A551,$R$671:$R$730)))</f>
        <v/>
      </c>
      <c r="D551" s="321">
        <f>IF(ISBLANK($A551),"",IF(COUNTIFS($A$5:$A$504,$A551,$R$5:$R$504,"*OUTSTANDING*")+COUNTIFS($A$671:$A$730,$A551,$S$671:$S$730,"*OUTSTANDING*")&gt;0,"PROVISIONAL",SUMIF($A$5:$A$504,$A551,$R$5:$R$504)+SUMIF($A$671:$A$730,$A551,$S$671:$S$730)))</f>
        <v/>
      </c>
      <c r="E551" s="321">
        <f>IF(COUNT(C551,D551)&lt;2,"",IF(N(C551)=0,"",D551/C551))</f>
        <v/>
      </c>
      <c r="F551" s="180" t="n"/>
      <c r="G551" s="180" t="n"/>
      <c r="H551" s="270" t="n"/>
      <c r="I551" s="270" t="n"/>
      <c r="J551" s="270" t="n"/>
      <c r="K551" s="270" t="n"/>
      <c r="L551" s="270" t="n"/>
      <c r="M551" s="270" t="n"/>
      <c r="N551" s="270" t="n"/>
      <c r="O551" s="270" t="n"/>
      <c r="P551" s="270" t="n"/>
      <c r="Q551" s="270" t="n"/>
    </row>
    <row r="552">
      <c r="A552" s="180" t="n"/>
      <c r="B552" s="180" t="n"/>
      <c r="C552" s="321">
        <f>IF(ISBLANK($A552),"",IF(COUNTIFS($A$5:$A$504,$A552,$Q$5:$Q$504,"*OUTSTANDING*")+COUNTIFS($A$671:$A$730,$A552,$R$671:$R$730,"*OUTSTANDING*")&gt;0,"PROVISIONAL",SUMIF($A$5:$A$504,$A552,$Q$5:$Q$504)+SUMIF($A$671:$A$730,$A552,$R$671:$R$730)))</f>
        <v/>
      </c>
      <c r="D552" s="321">
        <f>IF(ISBLANK($A552),"",IF(COUNTIFS($A$5:$A$504,$A552,$R$5:$R$504,"*OUTSTANDING*")+COUNTIFS($A$671:$A$730,$A552,$S$671:$S$730,"*OUTSTANDING*")&gt;0,"PROVISIONAL",SUMIF($A$5:$A$504,$A552,$R$5:$R$504)+SUMIF($A$671:$A$730,$A552,$S$671:$S$730)))</f>
        <v/>
      </c>
      <c r="E552" s="321">
        <f>IF(COUNT(C552,D552)&lt;2,"",IF(N(C552)=0,"",D552/C552))</f>
        <v/>
      </c>
      <c r="F552" s="180" t="n"/>
      <c r="G552" s="180" t="n"/>
      <c r="H552" s="270" t="n"/>
      <c r="I552" s="270" t="n"/>
      <c r="J552" s="270" t="n"/>
      <c r="K552" s="270" t="n"/>
      <c r="L552" s="270" t="n"/>
      <c r="M552" s="270" t="n"/>
      <c r="N552" s="270" t="n"/>
      <c r="O552" s="270" t="n"/>
      <c r="P552" s="270" t="n"/>
      <c r="Q552" s="270" t="n"/>
    </row>
    <row r="553">
      <c r="A553" s="180" t="n"/>
      <c r="B553" s="180" t="n"/>
      <c r="C553" s="321">
        <f>IF(ISBLANK($A553),"",IF(COUNTIFS($A$5:$A$504,$A553,$Q$5:$Q$504,"*OUTSTANDING*")+COUNTIFS($A$671:$A$730,$A553,$R$671:$R$730,"*OUTSTANDING*")&gt;0,"PROVISIONAL",SUMIF($A$5:$A$504,$A553,$Q$5:$Q$504)+SUMIF($A$671:$A$730,$A553,$R$671:$R$730)))</f>
        <v/>
      </c>
      <c r="D553" s="321">
        <f>IF(ISBLANK($A553),"",IF(COUNTIFS($A$5:$A$504,$A553,$R$5:$R$504,"*OUTSTANDING*")+COUNTIFS($A$671:$A$730,$A553,$S$671:$S$730,"*OUTSTANDING*")&gt;0,"PROVISIONAL",SUMIF($A$5:$A$504,$A553,$R$5:$R$504)+SUMIF($A$671:$A$730,$A553,$S$671:$S$730)))</f>
        <v/>
      </c>
      <c r="E553" s="321">
        <f>IF(COUNT(C553,D553)&lt;2,"",IF(N(C553)=0,"",D553/C553))</f>
        <v/>
      </c>
      <c r="F553" s="180" t="n"/>
      <c r="G553" s="180" t="n"/>
      <c r="H553" s="270" t="n"/>
      <c r="I553" s="270" t="n"/>
      <c r="J553" s="270" t="n"/>
      <c r="K553" s="270" t="n"/>
      <c r="L553" s="270" t="n"/>
      <c r="M553" s="270" t="n"/>
      <c r="N553" s="270" t="n"/>
      <c r="O553" s="270" t="n"/>
      <c r="P553" s="270" t="n"/>
      <c r="Q553" s="270" t="n"/>
    </row>
    <row r="554">
      <c r="A554" s="180" t="n"/>
      <c r="B554" s="180" t="n"/>
      <c r="C554" s="321">
        <f>IF(ISBLANK($A554),"",IF(COUNTIFS($A$5:$A$504,$A554,$Q$5:$Q$504,"*OUTSTANDING*")+COUNTIFS($A$671:$A$730,$A554,$R$671:$R$730,"*OUTSTANDING*")&gt;0,"PROVISIONAL",SUMIF($A$5:$A$504,$A554,$Q$5:$Q$504)+SUMIF($A$671:$A$730,$A554,$R$671:$R$730)))</f>
        <v/>
      </c>
      <c r="D554" s="321">
        <f>IF(ISBLANK($A554),"",IF(COUNTIFS($A$5:$A$504,$A554,$R$5:$R$504,"*OUTSTANDING*")+COUNTIFS($A$671:$A$730,$A554,$S$671:$S$730,"*OUTSTANDING*")&gt;0,"PROVISIONAL",SUMIF($A$5:$A$504,$A554,$R$5:$R$504)+SUMIF($A$671:$A$730,$A554,$S$671:$S$730)))</f>
        <v/>
      </c>
      <c r="E554" s="321">
        <f>IF(COUNT(C554,D554)&lt;2,"",IF(N(C554)=0,"",D554/C554))</f>
        <v/>
      </c>
      <c r="F554" s="180" t="n"/>
      <c r="G554" s="180" t="n"/>
      <c r="H554" s="270" t="n"/>
      <c r="I554" s="270" t="n"/>
      <c r="J554" s="270" t="n"/>
      <c r="K554" s="270" t="n"/>
      <c r="L554" s="270" t="n"/>
      <c r="M554" s="270" t="n"/>
      <c r="N554" s="270" t="n"/>
      <c r="O554" s="270" t="n"/>
      <c r="P554" s="270" t="n"/>
      <c r="Q554" s="270" t="n"/>
    </row>
    <row r="555">
      <c r="A555" s="180" t="n"/>
      <c r="B555" s="180" t="n"/>
      <c r="C555" s="321">
        <f>IF(ISBLANK($A555),"",IF(COUNTIFS($A$5:$A$504,$A555,$Q$5:$Q$504,"*OUTSTANDING*")+COUNTIFS($A$671:$A$730,$A555,$R$671:$R$730,"*OUTSTANDING*")&gt;0,"PROVISIONAL",SUMIF($A$5:$A$504,$A555,$Q$5:$Q$504)+SUMIF($A$671:$A$730,$A555,$R$671:$R$730)))</f>
        <v/>
      </c>
      <c r="D555" s="321">
        <f>IF(ISBLANK($A555),"",IF(COUNTIFS($A$5:$A$504,$A555,$R$5:$R$504,"*OUTSTANDING*")+COUNTIFS($A$671:$A$730,$A555,$S$671:$S$730,"*OUTSTANDING*")&gt;0,"PROVISIONAL",SUMIF($A$5:$A$504,$A555,$R$5:$R$504)+SUMIF($A$671:$A$730,$A555,$S$671:$S$730)))</f>
        <v/>
      </c>
      <c r="E555" s="321">
        <f>IF(COUNT(C555,D555)&lt;2,"",IF(N(C555)=0,"",D555/C555))</f>
        <v/>
      </c>
      <c r="F555" s="180" t="n"/>
      <c r="G555" s="180" t="n"/>
      <c r="H555" s="270" t="n"/>
      <c r="I555" s="270" t="n"/>
      <c r="J555" s="270" t="n"/>
      <c r="K555" s="270" t="n"/>
      <c r="L555" s="270" t="n"/>
      <c r="M555" s="270" t="n"/>
      <c r="N555" s="270" t="n"/>
      <c r="O555" s="270" t="n"/>
      <c r="P555" s="270" t="n"/>
      <c r="Q555" s="270" t="n"/>
    </row>
    <row r="556">
      <c r="A556" s="180" t="n"/>
      <c r="B556" s="180" t="n"/>
      <c r="C556" s="321">
        <f>IF(ISBLANK($A556),"",IF(COUNTIFS($A$5:$A$504,$A556,$Q$5:$Q$504,"*OUTSTANDING*")+COUNTIFS($A$671:$A$730,$A556,$R$671:$R$730,"*OUTSTANDING*")&gt;0,"PROVISIONAL",SUMIF($A$5:$A$504,$A556,$Q$5:$Q$504)+SUMIF($A$671:$A$730,$A556,$R$671:$R$730)))</f>
        <v/>
      </c>
      <c r="D556" s="321">
        <f>IF(ISBLANK($A556),"",IF(COUNTIFS($A$5:$A$504,$A556,$R$5:$R$504,"*OUTSTANDING*")+COUNTIFS($A$671:$A$730,$A556,$S$671:$S$730,"*OUTSTANDING*")&gt;0,"PROVISIONAL",SUMIF($A$5:$A$504,$A556,$R$5:$R$504)+SUMIF($A$671:$A$730,$A556,$S$671:$S$730)))</f>
        <v/>
      </c>
      <c r="E556" s="321">
        <f>IF(COUNT(C556,D556)&lt;2,"",IF(N(C556)=0,"",D556/C556))</f>
        <v/>
      </c>
      <c r="F556" s="180" t="n"/>
      <c r="G556" s="180" t="n"/>
      <c r="H556" s="270" t="n"/>
      <c r="I556" s="270" t="n"/>
      <c r="J556" s="270" t="n"/>
      <c r="K556" s="270" t="n"/>
      <c r="L556" s="270" t="n"/>
      <c r="M556" s="270" t="n"/>
      <c r="N556" s="270" t="n"/>
      <c r="O556" s="270" t="n"/>
      <c r="P556" s="270" t="n"/>
      <c r="Q556" s="270" t="n"/>
    </row>
    <row r="557">
      <c r="A557" s="180" t="n"/>
      <c r="B557" s="180" t="n"/>
      <c r="C557" s="321">
        <f>IF(ISBLANK($A557),"",IF(COUNTIFS($A$5:$A$504,$A557,$Q$5:$Q$504,"*OUTSTANDING*")+COUNTIFS($A$671:$A$730,$A557,$R$671:$R$730,"*OUTSTANDING*")&gt;0,"PROVISIONAL",SUMIF($A$5:$A$504,$A557,$Q$5:$Q$504)+SUMIF($A$671:$A$730,$A557,$R$671:$R$730)))</f>
        <v/>
      </c>
      <c r="D557" s="321">
        <f>IF(ISBLANK($A557),"",IF(COUNTIFS($A$5:$A$504,$A557,$R$5:$R$504,"*OUTSTANDING*")+COUNTIFS($A$671:$A$730,$A557,$S$671:$S$730,"*OUTSTANDING*")&gt;0,"PROVISIONAL",SUMIF($A$5:$A$504,$A557,$R$5:$R$504)+SUMIF($A$671:$A$730,$A557,$S$671:$S$730)))</f>
        <v/>
      </c>
      <c r="E557" s="321">
        <f>IF(COUNT(C557,D557)&lt;2,"",IF(N(C557)=0,"",D557/C557))</f>
        <v/>
      </c>
      <c r="F557" s="180" t="n"/>
      <c r="G557" s="180" t="n"/>
      <c r="H557" s="270" t="n"/>
      <c r="I557" s="270" t="n"/>
      <c r="J557" s="270" t="n"/>
      <c r="K557" s="270" t="n"/>
      <c r="L557" s="270" t="n"/>
      <c r="M557" s="270" t="n"/>
      <c r="N557" s="270" t="n"/>
      <c r="O557" s="270" t="n"/>
      <c r="P557" s="270" t="n"/>
      <c r="Q557" s="270" t="n"/>
    </row>
    <row r="558">
      <c r="A558" s="180" t="n"/>
      <c r="B558" s="180" t="n"/>
      <c r="C558" s="321">
        <f>IF(ISBLANK($A558),"",IF(COUNTIFS($A$5:$A$504,$A558,$Q$5:$Q$504,"*OUTSTANDING*")+COUNTIFS($A$671:$A$730,$A558,$R$671:$R$730,"*OUTSTANDING*")&gt;0,"PROVISIONAL",SUMIF($A$5:$A$504,$A558,$Q$5:$Q$504)+SUMIF($A$671:$A$730,$A558,$R$671:$R$730)))</f>
        <v/>
      </c>
      <c r="D558" s="321">
        <f>IF(ISBLANK($A558),"",IF(COUNTIFS($A$5:$A$504,$A558,$R$5:$R$504,"*OUTSTANDING*")+COUNTIFS($A$671:$A$730,$A558,$S$671:$S$730,"*OUTSTANDING*")&gt;0,"PROVISIONAL",SUMIF($A$5:$A$504,$A558,$R$5:$R$504)+SUMIF($A$671:$A$730,$A558,$S$671:$S$730)))</f>
        <v/>
      </c>
      <c r="E558" s="321">
        <f>IF(COUNT(C558,D558)&lt;2,"",IF(N(C558)=0,"",D558/C558))</f>
        <v/>
      </c>
      <c r="F558" s="180" t="n"/>
      <c r="G558" s="180" t="n"/>
      <c r="H558" s="270" t="n"/>
      <c r="I558" s="270" t="n"/>
      <c r="J558" s="270" t="n"/>
      <c r="K558" s="270" t="n"/>
      <c r="L558" s="270" t="n"/>
      <c r="M558" s="270" t="n"/>
      <c r="N558" s="270" t="n"/>
      <c r="O558" s="270" t="n"/>
      <c r="P558" s="270" t="n"/>
      <c r="Q558" s="270" t="n"/>
    </row>
    <row r="559">
      <c r="A559" s="180" t="n"/>
      <c r="B559" s="180" t="n"/>
      <c r="C559" s="321">
        <f>IF(ISBLANK($A559),"",IF(COUNTIFS($A$5:$A$504,$A559,$Q$5:$Q$504,"*OUTSTANDING*")+COUNTIFS($A$671:$A$730,$A559,$R$671:$R$730,"*OUTSTANDING*")&gt;0,"PROVISIONAL",SUMIF($A$5:$A$504,$A559,$Q$5:$Q$504)+SUMIF($A$671:$A$730,$A559,$R$671:$R$730)))</f>
        <v/>
      </c>
      <c r="D559" s="321">
        <f>IF(ISBLANK($A559),"",IF(COUNTIFS($A$5:$A$504,$A559,$R$5:$R$504,"*OUTSTANDING*")+COUNTIFS($A$671:$A$730,$A559,$S$671:$S$730,"*OUTSTANDING*")&gt;0,"PROVISIONAL",SUMIF($A$5:$A$504,$A559,$R$5:$R$504)+SUMIF($A$671:$A$730,$A559,$S$671:$S$730)))</f>
        <v/>
      </c>
      <c r="E559" s="321">
        <f>IF(COUNT(C559,D559)&lt;2,"",IF(N(C559)=0,"",D559/C559))</f>
        <v/>
      </c>
      <c r="F559" s="180" t="n"/>
      <c r="G559" s="180" t="n"/>
      <c r="H559" s="270" t="n"/>
      <c r="I559" s="270" t="n"/>
      <c r="J559" s="270" t="n"/>
      <c r="K559" s="270" t="n"/>
      <c r="L559" s="270" t="n"/>
      <c r="M559" s="270" t="n"/>
      <c r="N559" s="270" t="n"/>
      <c r="O559" s="270" t="n"/>
      <c r="P559" s="270" t="n"/>
      <c r="Q559" s="270" t="n"/>
    </row>
    <row r="560">
      <c r="A560" s="180" t="n"/>
      <c r="B560" s="180" t="n"/>
      <c r="C560" s="321">
        <f>IF(ISBLANK($A560),"",IF(COUNTIFS($A$5:$A$504,$A560,$Q$5:$Q$504,"*OUTSTANDING*")+COUNTIFS($A$671:$A$730,$A560,$R$671:$R$730,"*OUTSTANDING*")&gt;0,"PROVISIONAL",SUMIF($A$5:$A$504,$A560,$Q$5:$Q$504)+SUMIF($A$671:$A$730,$A560,$R$671:$R$730)))</f>
        <v/>
      </c>
      <c r="D560" s="321">
        <f>IF(ISBLANK($A560),"",IF(COUNTIFS($A$5:$A$504,$A560,$R$5:$R$504,"*OUTSTANDING*")+COUNTIFS($A$671:$A$730,$A560,$S$671:$S$730,"*OUTSTANDING*")&gt;0,"PROVISIONAL",SUMIF($A$5:$A$504,$A560,$R$5:$R$504)+SUMIF($A$671:$A$730,$A560,$S$671:$S$730)))</f>
        <v/>
      </c>
      <c r="E560" s="321">
        <f>IF(COUNT(C560,D560)&lt;2,"",IF(N(C560)=0,"",D560/C560))</f>
        <v/>
      </c>
      <c r="F560" s="180" t="n"/>
      <c r="G560" s="180" t="n"/>
      <c r="H560" s="270" t="n"/>
      <c r="I560" s="270" t="n"/>
      <c r="J560" s="270" t="n"/>
      <c r="K560" s="270" t="n"/>
      <c r="L560" s="270" t="n"/>
      <c r="M560" s="270" t="n"/>
      <c r="N560" s="270" t="n"/>
      <c r="O560" s="270" t="n"/>
      <c r="P560" s="270" t="n"/>
      <c r="Q560" s="270" t="n"/>
    </row>
    <row r="561">
      <c r="A561" s="180" t="n"/>
      <c r="B561" s="180" t="n"/>
      <c r="C561" s="321">
        <f>IF(ISBLANK($A561),"",IF(COUNTIFS($A$5:$A$504,$A561,$Q$5:$Q$504,"*OUTSTANDING*")+COUNTIFS($A$671:$A$730,$A561,$R$671:$R$730,"*OUTSTANDING*")&gt;0,"PROVISIONAL",SUMIF($A$5:$A$504,$A561,$Q$5:$Q$504)+SUMIF($A$671:$A$730,$A561,$R$671:$R$730)))</f>
        <v/>
      </c>
      <c r="D561" s="321">
        <f>IF(ISBLANK($A561),"",IF(COUNTIFS($A$5:$A$504,$A561,$R$5:$R$504,"*OUTSTANDING*")+COUNTIFS($A$671:$A$730,$A561,$S$671:$S$730,"*OUTSTANDING*")&gt;0,"PROVISIONAL",SUMIF($A$5:$A$504,$A561,$R$5:$R$504)+SUMIF($A$671:$A$730,$A561,$S$671:$S$730)))</f>
        <v/>
      </c>
      <c r="E561" s="321">
        <f>IF(COUNT(C561,D561)&lt;2,"",IF(N(C561)=0,"",D561/C561))</f>
        <v/>
      </c>
      <c r="F561" s="180" t="n"/>
      <c r="G561" s="180" t="n"/>
      <c r="H561" s="270" t="n"/>
      <c r="I561" s="270" t="n"/>
      <c r="J561" s="270" t="n"/>
      <c r="K561" s="270" t="n"/>
      <c r="L561" s="270" t="n"/>
      <c r="M561" s="270" t="n"/>
      <c r="N561" s="270" t="n"/>
      <c r="O561" s="270" t="n"/>
      <c r="P561" s="270" t="n"/>
      <c r="Q561" s="270" t="n"/>
    </row>
    <row r="562">
      <c r="A562" s="180" t="n"/>
      <c r="B562" s="180" t="n"/>
      <c r="C562" s="321">
        <f>IF(ISBLANK($A562),"",IF(COUNTIFS($A$5:$A$504,$A562,$Q$5:$Q$504,"*OUTSTANDING*")+COUNTIFS($A$671:$A$730,$A562,$R$671:$R$730,"*OUTSTANDING*")&gt;0,"PROVISIONAL",SUMIF($A$5:$A$504,$A562,$Q$5:$Q$504)+SUMIF($A$671:$A$730,$A562,$R$671:$R$730)))</f>
        <v/>
      </c>
      <c r="D562" s="321">
        <f>IF(ISBLANK($A562),"",IF(COUNTIFS($A$5:$A$504,$A562,$R$5:$R$504,"*OUTSTANDING*")+COUNTIFS($A$671:$A$730,$A562,$S$671:$S$730,"*OUTSTANDING*")&gt;0,"PROVISIONAL",SUMIF($A$5:$A$504,$A562,$R$5:$R$504)+SUMIF($A$671:$A$730,$A562,$S$671:$S$730)))</f>
        <v/>
      </c>
      <c r="E562" s="321">
        <f>IF(COUNT(C562,D562)&lt;2,"",IF(N(C562)=0,"",D562/C562))</f>
        <v/>
      </c>
      <c r="F562" s="180" t="n"/>
      <c r="G562" s="180" t="n"/>
      <c r="H562" s="270" t="n"/>
      <c r="I562" s="270" t="n"/>
      <c r="J562" s="270" t="n"/>
      <c r="K562" s="270" t="n"/>
      <c r="L562" s="270" t="n"/>
      <c r="M562" s="270" t="n"/>
      <c r="N562" s="270" t="n"/>
      <c r="O562" s="270" t="n"/>
      <c r="P562" s="270" t="n"/>
      <c r="Q562" s="270" t="n"/>
    </row>
    <row r="563">
      <c r="A563" s="180" t="n"/>
      <c r="B563" s="180" t="n"/>
      <c r="C563" s="321">
        <f>IF(ISBLANK($A563),"",IF(COUNTIFS($A$5:$A$504,$A563,$Q$5:$Q$504,"*OUTSTANDING*")+COUNTIFS($A$671:$A$730,$A563,$R$671:$R$730,"*OUTSTANDING*")&gt;0,"PROVISIONAL",SUMIF($A$5:$A$504,$A563,$Q$5:$Q$504)+SUMIF($A$671:$A$730,$A563,$R$671:$R$730)))</f>
        <v/>
      </c>
      <c r="D563" s="321">
        <f>IF(ISBLANK($A563),"",IF(COUNTIFS($A$5:$A$504,$A563,$R$5:$R$504,"*OUTSTANDING*")+COUNTIFS($A$671:$A$730,$A563,$S$671:$S$730,"*OUTSTANDING*")&gt;0,"PROVISIONAL",SUMIF($A$5:$A$504,$A563,$R$5:$R$504)+SUMIF($A$671:$A$730,$A563,$S$671:$S$730)))</f>
        <v/>
      </c>
      <c r="E563" s="321">
        <f>IF(COUNT(C563,D563)&lt;2,"",IF(N(C563)=0,"",D563/C563))</f>
        <v/>
      </c>
      <c r="F563" s="180" t="n"/>
      <c r="G563" s="180" t="n"/>
      <c r="H563" s="270" t="n"/>
      <c r="I563" s="270" t="n"/>
      <c r="J563" s="270" t="n"/>
      <c r="K563" s="270" t="n"/>
      <c r="L563" s="270" t="n"/>
      <c r="M563" s="270" t="n"/>
      <c r="N563" s="270" t="n"/>
      <c r="O563" s="270" t="n"/>
      <c r="P563" s="270" t="n"/>
      <c r="Q563" s="270" t="n"/>
    </row>
    <row r="564">
      <c r="A564" s="180" t="n"/>
      <c r="B564" s="180" t="n"/>
      <c r="C564" s="321">
        <f>IF(ISBLANK($A564),"",IF(COUNTIFS($A$5:$A$504,$A564,$Q$5:$Q$504,"*OUTSTANDING*")+COUNTIFS($A$671:$A$730,$A564,$R$671:$R$730,"*OUTSTANDING*")&gt;0,"PROVISIONAL",SUMIF($A$5:$A$504,$A564,$Q$5:$Q$504)+SUMIF($A$671:$A$730,$A564,$R$671:$R$730)))</f>
        <v/>
      </c>
      <c r="D564" s="321">
        <f>IF(ISBLANK($A564),"",IF(COUNTIFS($A$5:$A$504,$A564,$R$5:$R$504,"*OUTSTANDING*")+COUNTIFS($A$671:$A$730,$A564,$S$671:$S$730,"*OUTSTANDING*")&gt;0,"PROVISIONAL",SUMIF($A$5:$A$504,$A564,$R$5:$R$504)+SUMIF($A$671:$A$730,$A564,$S$671:$S$730)))</f>
        <v/>
      </c>
      <c r="E564" s="321">
        <f>IF(COUNT(C564,D564)&lt;2,"",IF(N(C564)=0,"",D564/C564))</f>
        <v/>
      </c>
      <c r="F564" s="180" t="n"/>
      <c r="G564" s="180" t="n"/>
      <c r="H564" s="270" t="n"/>
      <c r="I564" s="270" t="n"/>
      <c r="J564" s="270" t="n"/>
      <c r="K564" s="270" t="n"/>
      <c r="L564" s="270" t="n"/>
      <c r="M564" s="270" t="n"/>
      <c r="N564" s="270" t="n"/>
      <c r="O564" s="270" t="n"/>
      <c r="P564" s="270" t="n"/>
      <c r="Q564" s="270" t="n"/>
    </row>
    <row r="565">
      <c r="A565" s="180" t="n"/>
      <c r="B565" s="180" t="n"/>
      <c r="C565" s="321">
        <f>IF(ISBLANK($A565),"",IF(COUNTIFS($A$5:$A$504,$A565,$Q$5:$Q$504,"*OUTSTANDING*")+COUNTIFS($A$671:$A$730,$A565,$R$671:$R$730,"*OUTSTANDING*")&gt;0,"PROVISIONAL",SUMIF($A$5:$A$504,$A565,$Q$5:$Q$504)+SUMIF($A$671:$A$730,$A565,$R$671:$R$730)))</f>
        <v/>
      </c>
      <c r="D565" s="321">
        <f>IF(ISBLANK($A565),"",IF(COUNTIFS($A$5:$A$504,$A565,$R$5:$R$504,"*OUTSTANDING*")+COUNTIFS($A$671:$A$730,$A565,$S$671:$S$730,"*OUTSTANDING*")&gt;0,"PROVISIONAL",SUMIF($A$5:$A$504,$A565,$R$5:$R$504)+SUMIF($A$671:$A$730,$A565,$S$671:$S$730)))</f>
        <v/>
      </c>
      <c r="E565" s="321">
        <f>IF(COUNT(C565,D565)&lt;2,"",IF(N(C565)=0,"",D565/C565))</f>
        <v/>
      </c>
      <c r="F565" s="180" t="n"/>
      <c r="G565" s="180" t="n"/>
      <c r="H565" s="270" t="n"/>
      <c r="I565" s="270" t="n"/>
      <c r="J565" s="270" t="n"/>
      <c r="K565" s="270" t="n"/>
      <c r="L565" s="270" t="n"/>
      <c r="M565" s="270" t="n"/>
      <c r="N565" s="270" t="n"/>
      <c r="O565" s="270" t="n"/>
      <c r="P565" s="270" t="n"/>
      <c r="Q565" s="270" t="n"/>
    </row>
    <row r="566">
      <c r="A566" s="180" t="n"/>
      <c r="B566" s="180" t="n"/>
      <c r="C566" s="321">
        <f>IF(ISBLANK($A566),"",IF(COUNTIFS($A$5:$A$504,$A566,$Q$5:$Q$504,"*OUTSTANDING*")+COUNTIFS($A$671:$A$730,$A566,$R$671:$R$730,"*OUTSTANDING*")&gt;0,"PROVISIONAL",SUMIF($A$5:$A$504,$A566,$Q$5:$Q$504)+SUMIF($A$671:$A$730,$A566,$R$671:$R$730)))</f>
        <v/>
      </c>
      <c r="D566" s="321">
        <f>IF(ISBLANK($A566),"",IF(COUNTIFS($A$5:$A$504,$A566,$R$5:$R$504,"*OUTSTANDING*")+COUNTIFS($A$671:$A$730,$A566,$S$671:$S$730,"*OUTSTANDING*")&gt;0,"PROVISIONAL",SUMIF($A$5:$A$504,$A566,$R$5:$R$504)+SUMIF($A$671:$A$730,$A566,$S$671:$S$730)))</f>
        <v/>
      </c>
      <c r="E566" s="321">
        <f>IF(COUNT(C566,D566)&lt;2,"",IF(N(C566)=0,"",D566/C566))</f>
        <v/>
      </c>
      <c r="F566" s="180" t="n"/>
      <c r="G566" s="180" t="n"/>
      <c r="H566" s="270" t="n"/>
      <c r="I566" s="270" t="n"/>
      <c r="J566" s="270" t="n"/>
      <c r="K566" s="270" t="n"/>
      <c r="L566" s="270" t="n"/>
      <c r="M566" s="270" t="n"/>
      <c r="N566" s="270" t="n"/>
      <c r="O566" s="270" t="n"/>
      <c r="P566" s="270" t="n"/>
      <c r="Q566" s="270" t="n"/>
    </row>
    <row r="567">
      <c r="A567" s="180" t="n"/>
      <c r="B567" s="180" t="n"/>
      <c r="C567" s="321">
        <f>IF(ISBLANK($A567),"",IF(COUNTIFS($A$5:$A$504,$A567,$Q$5:$Q$504,"*OUTSTANDING*")+COUNTIFS($A$671:$A$730,$A567,$R$671:$R$730,"*OUTSTANDING*")&gt;0,"PROVISIONAL",SUMIF($A$5:$A$504,$A567,$Q$5:$Q$504)+SUMIF($A$671:$A$730,$A567,$R$671:$R$730)))</f>
        <v/>
      </c>
      <c r="D567" s="321">
        <f>IF(ISBLANK($A567),"",IF(COUNTIFS($A$5:$A$504,$A567,$R$5:$R$504,"*OUTSTANDING*")+COUNTIFS($A$671:$A$730,$A567,$S$671:$S$730,"*OUTSTANDING*")&gt;0,"PROVISIONAL",SUMIF($A$5:$A$504,$A567,$R$5:$R$504)+SUMIF($A$671:$A$730,$A567,$S$671:$S$730)))</f>
        <v/>
      </c>
      <c r="E567" s="321">
        <f>IF(COUNT(C567,D567)&lt;2,"",IF(N(C567)=0,"",D567/C567))</f>
        <v/>
      </c>
      <c r="F567" s="180" t="n"/>
      <c r="G567" s="180" t="n"/>
      <c r="H567" s="270" t="n"/>
      <c r="I567" s="270" t="n"/>
      <c r="J567" s="270" t="n"/>
      <c r="K567" s="270" t="n"/>
      <c r="L567" s="270" t="n"/>
      <c r="M567" s="270" t="n"/>
      <c r="N567" s="270" t="n"/>
      <c r="O567" s="270" t="n"/>
      <c r="P567" s="270" t="n"/>
      <c r="Q567" s="270" t="n"/>
    </row>
    <row r="568">
      <c r="A568" s="180" t="n"/>
      <c r="B568" s="180" t="n"/>
      <c r="C568" s="321">
        <f>IF(ISBLANK($A568),"",IF(COUNTIFS($A$5:$A$504,$A568,$Q$5:$Q$504,"*OUTSTANDING*")+COUNTIFS($A$671:$A$730,$A568,$R$671:$R$730,"*OUTSTANDING*")&gt;0,"PROVISIONAL",SUMIF($A$5:$A$504,$A568,$Q$5:$Q$504)+SUMIF($A$671:$A$730,$A568,$R$671:$R$730)))</f>
        <v/>
      </c>
      <c r="D568" s="321">
        <f>IF(ISBLANK($A568),"",IF(COUNTIFS($A$5:$A$504,$A568,$R$5:$R$504,"*OUTSTANDING*")+COUNTIFS($A$671:$A$730,$A568,$S$671:$S$730,"*OUTSTANDING*")&gt;0,"PROVISIONAL",SUMIF($A$5:$A$504,$A568,$R$5:$R$504)+SUMIF($A$671:$A$730,$A568,$S$671:$S$730)))</f>
        <v/>
      </c>
      <c r="E568" s="321">
        <f>IF(COUNT(C568,D568)&lt;2,"",IF(N(C568)=0,"",D568/C568))</f>
        <v/>
      </c>
      <c r="F568" s="180" t="n"/>
      <c r="G568" s="180" t="n"/>
      <c r="H568" s="270" t="n"/>
      <c r="I568" s="270" t="n"/>
      <c r="J568" s="270" t="n"/>
      <c r="K568" s="270" t="n"/>
      <c r="L568" s="270" t="n"/>
      <c r="M568" s="270" t="n"/>
      <c r="N568" s="270" t="n"/>
      <c r="O568" s="270" t="n"/>
      <c r="P568" s="270" t="n"/>
      <c r="Q568" s="270" t="n"/>
    </row>
    <row r="569">
      <c r="A569" s="180" t="n"/>
      <c r="B569" s="180" t="n"/>
      <c r="C569" s="321">
        <f>IF(ISBLANK($A569),"",IF(COUNTIFS($A$5:$A$504,$A569,$Q$5:$Q$504,"*OUTSTANDING*")+COUNTIFS($A$671:$A$730,$A569,$R$671:$R$730,"*OUTSTANDING*")&gt;0,"PROVISIONAL",SUMIF($A$5:$A$504,$A569,$Q$5:$Q$504)+SUMIF($A$671:$A$730,$A569,$R$671:$R$730)))</f>
        <v/>
      </c>
      <c r="D569" s="321">
        <f>IF(ISBLANK($A569),"",IF(COUNTIFS($A$5:$A$504,$A569,$R$5:$R$504,"*OUTSTANDING*")+COUNTIFS($A$671:$A$730,$A569,$S$671:$S$730,"*OUTSTANDING*")&gt;0,"PROVISIONAL",SUMIF($A$5:$A$504,$A569,$R$5:$R$504)+SUMIF($A$671:$A$730,$A569,$S$671:$S$730)))</f>
        <v/>
      </c>
      <c r="E569" s="321">
        <f>IF(COUNT(C569,D569)&lt;2,"",IF(N(C569)=0,"",D569/C569))</f>
        <v/>
      </c>
      <c r="F569" s="180" t="n"/>
      <c r="G569" s="180" t="n"/>
      <c r="H569" s="270" t="n"/>
      <c r="I569" s="270" t="n"/>
      <c r="J569" s="270" t="n"/>
      <c r="K569" s="270" t="n"/>
      <c r="L569" s="270" t="n"/>
      <c r="M569" s="270" t="n"/>
      <c r="N569" s="270" t="n"/>
      <c r="O569" s="270" t="n"/>
      <c r="P569" s="270" t="n"/>
      <c r="Q569" s="270" t="n"/>
    </row>
    <row r="570">
      <c r="A570" s="180" t="n"/>
      <c r="B570" s="180" t="n"/>
      <c r="C570" s="321">
        <f>IF(ISBLANK($A570),"",IF(COUNTIFS($A$5:$A$504,$A570,$Q$5:$Q$504,"*OUTSTANDING*")+COUNTIFS($A$671:$A$730,$A570,$R$671:$R$730,"*OUTSTANDING*")&gt;0,"PROVISIONAL",SUMIF($A$5:$A$504,$A570,$Q$5:$Q$504)+SUMIF($A$671:$A$730,$A570,$R$671:$R$730)))</f>
        <v/>
      </c>
      <c r="D570" s="321">
        <f>IF(ISBLANK($A570),"",IF(COUNTIFS($A$5:$A$504,$A570,$R$5:$R$504,"*OUTSTANDING*")+COUNTIFS($A$671:$A$730,$A570,$S$671:$S$730,"*OUTSTANDING*")&gt;0,"PROVISIONAL",SUMIF($A$5:$A$504,$A570,$R$5:$R$504)+SUMIF($A$671:$A$730,$A570,$S$671:$S$730)))</f>
        <v/>
      </c>
      <c r="E570" s="321">
        <f>IF(COUNT(C570,D570)&lt;2,"",IF(N(C570)=0,"",D570/C570))</f>
        <v/>
      </c>
      <c r="F570" s="180" t="n"/>
      <c r="G570" s="180" t="n"/>
      <c r="H570" s="270" t="n"/>
      <c r="I570" s="270" t="n"/>
      <c r="J570" s="270" t="n"/>
      <c r="K570" s="270" t="n"/>
      <c r="L570" s="270" t="n"/>
      <c r="M570" s="270" t="n"/>
      <c r="N570" s="270" t="n"/>
      <c r="O570" s="270" t="n"/>
      <c r="P570" s="270" t="n"/>
      <c r="Q570" s="270" t="n"/>
    </row>
    <row r="571">
      <c r="A571" s="180" t="n"/>
      <c r="B571" s="180" t="n"/>
      <c r="C571" s="321">
        <f>IF(ISBLANK($A571),"",IF(COUNTIFS($A$5:$A$504,$A571,$Q$5:$Q$504,"*OUTSTANDING*")+COUNTIFS($A$671:$A$730,$A571,$R$671:$R$730,"*OUTSTANDING*")&gt;0,"PROVISIONAL",SUMIF($A$5:$A$504,$A571,$Q$5:$Q$504)+SUMIF($A$671:$A$730,$A571,$R$671:$R$730)))</f>
        <v/>
      </c>
      <c r="D571" s="321">
        <f>IF(ISBLANK($A571),"",IF(COUNTIFS($A$5:$A$504,$A571,$R$5:$R$504,"*OUTSTANDING*")+COUNTIFS($A$671:$A$730,$A571,$S$671:$S$730,"*OUTSTANDING*")&gt;0,"PROVISIONAL",SUMIF($A$5:$A$504,$A571,$R$5:$R$504)+SUMIF($A$671:$A$730,$A571,$S$671:$S$730)))</f>
        <v/>
      </c>
      <c r="E571" s="321">
        <f>IF(COUNT(C571,D571)&lt;2,"",IF(N(C571)=0,"",D571/C571))</f>
        <v/>
      </c>
      <c r="F571" s="180" t="n"/>
      <c r="G571" s="180" t="n"/>
      <c r="H571" s="270" t="n"/>
      <c r="I571" s="270" t="n"/>
      <c r="J571" s="270" t="n"/>
      <c r="K571" s="270" t="n"/>
      <c r="L571" s="270" t="n"/>
      <c r="M571" s="270" t="n"/>
      <c r="N571" s="270" t="n"/>
      <c r="O571" s="270" t="n"/>
      <c r="P571" s="270" t="n"/>
      <c r="Q571" s="270" t="n"/>
    </row>
    <row r="572">
      <c r="A572" s="180" t="n"/>
      <c r="B572" s="180" t="n"/>
      <c r="C572" s="321">
        <f>IF(ISBLANK($A572),"",IF(COUNTIFS($A$5:$A$504,$A572,$Q$5:$Q$504,"*OUTSTANDING*")+COUNTIFS($A$671:$A$730,$A572,$R$671:$R$730,"*OUTSTANDING*")&gt;0,"PROVISIONAL",SUMIF($A$5:$A$504,$A572,$Q$5:$Q$504)+SUMIF($A$671:$A$730,$A572,$R$671:$R$730)))</f>
        <v/>
      </c>
      <c r="D572" s="321">
        <f>IF(ISBLANK($A572),"",IF(COUNTIFS($A$5:$A$504,$A572,$R$5:$R$504,"*OUTSTANDING*")+COUNTIFS($A$671:$A$730,$A572,$S$671:$S$730,"*OUTSTANDING*")&gt;0,"PROVISIONAL",SUMIF($A$5:$A$504,$A572,$R$5:$R$504)+SUMIF($A$671:$A$730,$A572,$S$671:$S$730)))</f>
        <v/>
      </c>
      <c r="E572" s="321">
        <f>IF(COUNT(C572,D572)&lt;2,"",IF(N(C572)=0,"",D572/C572))</f>
        <v/>
      </c>
      <c r="F572" s="180" t="n"/>
      <c r="G572" s="180" t="n"/>
      <c r="H572" s="270" t="n"/>
      <c r="I572" s="270" t="n"/>
      <c r="J572" s="270" t="n"/>
      <c r="K572" s="270" t="n"/>
      <c r="L572" s="270" t="n"/>
      <c r="M572" s="270" t="n"/>
      <c r="N572" s="270" t="n"/>
      <c r="O572" s="270" t="n"/>
      <c r="P572" s="270" t="n"/>
      <c r="Q572" s="270" t="n"/>
    </row>
    <row r="573">
      <c r="A573" s="180" t="n"/>
      <c r="B573" s="180" t="n"/>
      <c r="C573" s="321">
        <f>IF(ISBLANK($A573),"",IF(COUNTIFS($A$5:$A$504,$A573,$Q$5:$Q$504,"*OUTSTANDING*")+COUNTIFS($A$671:$A$730,$A573,$R$671:$R$730,"*OUTSTANDING*")&gt;0,"PROVISIONAL",SUMIF($A$5:$A$504,$A573,$Q$5:$Q$504)+SUMIF($A$671:$A$730,$A573,$R$671:$R$730)))</f>
        <v/>
      </c>
      <c r="D573" s="321">
        <f>IF(ISBLANK($A573),"",IF(COUNTIFS($A$5:$A$504,$A573,$R$5:$R$504,"*OUTSTANDING*")+COUNTIFS($A$671:$A$730,$A573,$S$671:$S$730,"*OUTSTANDING*")&gt;0,"PROVISIONAL",SUMIF($A$5:$A$504,$A573,$R$5:$R$504)+SUMIF($A$671:$A$730,$A573,$S$671:$S$730)))</f>
        <v/>
      </c>
      <c r="E573" s="321">
        <f>IF(COUNT(C573,D573)&lt;2,"",IF(N(C573)=0,"",D573/C573))</f>
        <v/>
      </c>
      <c r="F573" s="180" t="n"/>
      <c r="G573" s="180" t="n"/>
      <c r="H573" s="270" t="n"/>
      <c r="I573" s="270" t="n"/>
      <c r="J573" s="270" t="n"/>
      <c r="K573" s="270" t="n"/>
      <c r="L573" s="270" t="n"/>
      <c r="M573" s="270" t="n"/>
      <c r="N573" s="270" t="n"/>
      <c r="O573" s="270" t="n"/>
      <c r="P573" s="270" t="n"/>
      <c r="Q573" s="270" t="n"/>
    </row>
    <row r="574">
      <c r="A574" s="180" t="n"/>
      <c r="B574" s="180" t="n"/>
      <c r="C574" s="321">
        <f>IF(ISBLANK($A574),"",IF(COUNTIFS($A$5:$A$504,$A574,$Q$5:$Q$504,"*OUTSTANDING*")+COUNTIFS($A$671:$A$730,$A574,$R$671:$R$730,"*OUTSTANDING*")&gt;0,"PROVISIONAL",SUMIF($A$5:$A$504,$A574,$Q$5:$Q$504)+SUMIF($A$671:$A$730,$A574,$R$671:$R$730)))</f>
        <v/>
      </c>
      <c r="D574" s="321">
        <f>IF(ISBLANK($A574),"",IF(COUNTIFS($A$5:$A$504,$A574,$R$5:$R$504,"*OUTSTANDING*")+COUNTIFS($A$671:$A$730,$A574,$S$671:$S$730,"*OUTSTANDING*")&gt;0,"PROVISIONAL",SUMIF($A$5:$A$504,$A574,$R$5:$R$504)+SUMIF($A$671:$A$730,$A574,$S$671:$S$730)))</f>
        <v/>
      </c>
      <c r="E574" s="321">
        <f>IF(COUNT(C574,D574)&lt;2,"",IF(N(C574)=0,"",D574/C574))</f>
        <v/>
      </c>
      <c r="F574" s="180" t="n"/>
      <c r="G574" s="180" t="n"/>
      <c r="H574" s="270" t="n"/>
      <c r="I574" s="270" t="n"/>
      <c r="J574" s="270" t="n"/>
      <c r="K574" s="270" t="n"/>
      <c r="L574" s="270" t="n"/>
      <c r="M574" s="270" t="n"/>
      <c r="N574" s="270" t="n"/>
      <c r="O574" s="270" t="n"/>
      <c r="P574" s="270" t="n"/>
      <c r="Q574" s="270" t="n"/>
    </row>
    <row r="575">
      <c r="A575" s="180" t="n"/>
      <c r="B575" s="180" t="n"/>
      <c r="C575" s="321">
        <f>IF(ISBLANK($A575),"",IF(COUNTIFS($A$5:$A$504,$A575,$Q$5:$Q$504,"*OUTSTANDING*")+COUNTIFS($A$671:$A$730,$A575,$R$671:$R$730,"*OUTSTANDING*")&gt;0,"PROVISIONAL",SUMIF($A$5:$A$504,$A575,$Q$5:$Q$504)+SUMIF($A$671:$A$730,$A575,$R$671:$R$730)))</f>
        <v/>
      </c>
      <c r="D575" s="321">
        <f>IF(ISBLANK($A575),"",IF(COUNTIFS($A$5:$A$504,$A575,$R$5:$R$504,"*OUTSTANDING*")+COUNTIFS($A$671:$A$730,$A575,$S$671:$S$730,"*OUTSTANDING*")&gt;0,"PROVISIONAL",SUMIF($A$5:$A$504,$A575,$R$5:$R$504)+SUMIF($A$671:$A$730,$A575,$S$671:$S$730)))</f>
        <v/>
      </c>
      <c r="E575" s="321">
        <f>IF(COUNT(C575,D575)&lt;2,"",IF(N(C575)=0,"",D575/C575))</f>
        <v/>
      </c>
      <c r="F575" s="180" t="n"/>
      <c r="G575" s="180" t="n"/>
      <c r="H575" s="270" t="n"/>
      <c r="I575" s="270" t="n"/>
      <c r="J575" s="270" t="n"/>
      <c r="K575" s="270" t="n"/>
      <c r="L575" s="270" t="n"/>
      <c r="M575" s="270" t="n"/>
      <c r="N575" s="270" t="n"/>
      <c r="O575" s="270" t="n"/>
      <c r="P575" s="270" t="n"/>
      <c r="Q575" s="270" t="n"/>
    </row>
    <row r="576">
      <c r="A576" s="180" t="n"/>
      <c r="B576" s="180" t="n"/>
      <c r="C576" s="321">
        <f>IF(ISBLANK($A576),"",IF(COUNTIFS($A$5:$A$504,$A576,$Q$5:$Q$504,"*OUTSTANDING*")+COUNTIFS($A$671:$A$730,$A576,$R$671:$R$730,"*OUTSTANDING*")&gt;0,"PROVISIONAL",SUMIF($A$5:$A$504,$A576,$Q$5:$Q$504)+SUMIF($A$671:$A$730,$A576,$R$671:$R$730)))</f>
        <v/>
      </c>
      <c r="D576" s="321">
        <f>IF(ISBLANK($A576),"",IF(COUNTIFS($A$5:$A$504,$A576,$R$5:$R$504,"*OUTSTANDING*")+COUNTIFS($A$671:$A$730,$A576,$S$671:$S$730,"*OUTSTANDING*")&gt;0,"PROVISIONAL",SUMIF($A$5:$A$504,$A576,$R$5:$R$504)+SUMIF($A$671:$A$730,$A576,$S$671:$S$730)))</f>
        <v/>
      </c>
      <c r="E576" s="321">
        <f>IF(COUNT(C576,D576)&lt;2,"",IF(N(C576)=0,"",D576/C576))</f>
        <v/>
      </c>
      <c r="F576" s="180" t="n"/>
      <c r="G576" s="180" t="n"/>
      <c r="H576" s="270" t="n"/>
      <c r="I576" s="270" t="n"/>
      <c r="J576" s="270" t="n"/>
      <c r="K576" s="270" t="n"/>
      <c r="L576" s="270" t="n"/>
      <c r="M576" s="270" t="n"/>
      <c r="N576" s="270" t="n"/>
      <c r="O576" s="270" t="n"/>
      <c r="P576" s="270" t="n"/>
      <c r="Q576" s="270" t="n"/>
    </row>
    <row r="577">
      <c r="A577" s="180" t="n"/>
      <c r="B577" s="180" t="n"/>
      <c r="C577" s="321">
        <f>IF(ISBLANK($A577),"",IF(COUNTIFS($A$5:$A$504,$A577,$Q$5:$Q$504,"*OUTSTANDING*")+COUNTIFS($A$671:$A$730,$A577,$R$671:$R$730,"*OUTSTANDING*")&gt;0,"PROVISIONAL",SUMIF($A$5:$A$504,$A577,$Q$5:$Q$504)+SUMIF($A$671:$A$730,$A577,$R$671:$R$730)))</f>
        <v/>
      </c>
      <c r="D577" s="321">
        <f>IF(ISBLANK($A577),"",IF(COUNTIFS($A$5:$A$504,$A577,$R$5:$R$504,"*OUTSTANDING*")+COUNTIFS($A$671:$A$730,$A577,$S$671:$S$730,"*OUTSTANDING*")&gt;0,"PROVISIONAL",SUMIF($A$5:$A$504,$A577,$R$5:$R$504)+SUMIF($A$671:$A$730,$A577,$S$671:$S$730)))</f>
        <v/>
      </c>
      <c r="E577" s="321">
        <f>IF(COUNT(C577,D577)&lt;2,"",IF(N(C577)=0,"",D577/C577))</f>
        <v/>
      </c>
      <c r="F577" s="180" t="n"/>
      <c r="G577" s="180" t="n"/>
      <c r="H577" s="270" t="n"/>
      <c r="I577" s="270" t="n"/>
      <c r="J577" s="270" t="n"/>
      <c r="K577" s="270" t="n"/>
      <c r="L577" s="270" t="n"/>
      <c r="M577" s="270" t="n"/>
      <c r="N577" s="270" t="n"/>
      <c r="O577" s="270" t="n"/>
      <c r="P577" s="270" t="n"/>
      <c r="Q577" s="270" t="n"/>
    </row>
    <row r="578">
      <c r="A578" s="180" t="n"/>
      <c r="B578" s="180" t="n"/>
      <c r="C578" s="321">
        <f>IF(ISBLANK($A578),"",IF(COUNTIFS($A$5:$A$504,$A578,$Q$5:$Q$504,"*OUTSTANDING*")+COUNTIFS($A$671:$A$730,$A578,$R$671:$R$730,"*OUTSTANDING*")&gt;0,"PROVISIONAL",SUMIF($A$5:$A$504,$A578,$Q$5:$Q$504)+SUMIF($A$671:$A$730,$A578,$R$671:$R$730)))</f>
        <v/>
      </c>
      <c r="D578" s="321">
        <f>IF(ISBLANK($A578),"",IF(COUNTIFS($A$5:$A$504,$A578,$R$5:$R$504,"*OUTSTANDING*")+COUNTIFS($A$671:$A$730,$A578,$S$671:$S$730,"*OUTSTANDING*")&gt;0,"PROVISIONAL",SUMIF($A$5:$A$504,$A578,$R$5:$R$504)+SUMIF($A$671:$A$730,$A578,$S$671:$S$730)))</f>
        <v/>
      </c>
      <c r="E578" s="321">
        <f>IF(COUNT(C578,D578)&lt;2,"",IF(N(C578)=0,"",D578/C578))</f>
        <v/>
      </c>
      <c r="F578" s="180" t="n"/>
      <c r="G578" s="180" t="n"/>
      <c r="H578" s="270" t="n"/>
      <c r="I578" s="270" t="n"/>
      <c r="J578" s="270" t="n"/>
      <c r="K578" s="270" t="n"/>
      <c r="L578" s="270" t="n"/>
      <c r="M578" s="270" t="n"/>
      <c r="N578" s="270" t="n"/>
      <c r="O578" s="270" t="n"/>
      <c r="P578" s="270" t="n"/>
      <c r="Q578" s="270" t="n"/>
    </row>
    <row r="579">
      <c r="A579" s="180" t="n"/>
      <c r="B579" s="180" t="n"/>
      <c r="C579" s="321">
        <f>IF(ISBLANK($A579),"",IF(COUNTIFS($A$5:$A$504,$A579,$Q$5:$Q$504,"*OUTSTANDING*")+COUNTIFS($A$671:$A$730,$A579,$R$671:$R$730,"*OUTSTANDING*")&gt;0,"PROVISIONAL",SUMIF($A$5:$A$504,$A579,$Q$5:$Q$504)+SUMIF($A$671:$A$730,$A579,$R$671:$R$730)))</f>
        <v/>
      </c>
      <c r="D579" s="321">
        <f>IF(ISBLANK($A579),"",IF(COUNTIFS($A$5:$A$504,$A579,$R$5:$R$504,"*OUTSTANDING*")+COUNTIFS($A$671:$A$730,$A579,$S$671:$S$730,"*OUTSTANDING*")&gt;0,"PROVISIONAL",SUMIF($A$5:$A$504,$A579,$R$5:$R$504)+SUMIF($A$671:$A$730,$A579,$S$671:$S$730)))</f>
        <v/>
      </c>
      <c r="E579" s="321">
        <f>IF(COUNT(C579,D579)&lt;2,"",IF(N(C579)=0,"",D579/C579))</f>
        <v/>
      </c>
      <c r="F579" s="180" t="n"/>
      <c r="G579" s="180" t="n"/>
      <c r="H579" s="270" t="n"/>
      <c r="I579" s="270" t="n"/>
      <c r="J579" s="270" t="n"/>
      <c r="K579" s="270" t="n"/>
      <c r="L579" s="270" t="n"/>
      <c r="M579" s="270" t="n"/>
      <c r="N579" s="270" t="n"/>
      <c r="O579" s="270" t="n"/>
      <c r="P579" s="270" t="n"/>
      <c r="Q579" s="270" t="n"/>
    </row>
    <row r="580">
      <c r="A580" s="180" t="n"/>
      <c r="B580" s="180" t="n"/>
      <c r="C580" s="321">
        <f>IF(ISBLANK($A580),"",IF(COUNTIFS($A$5:$A$504,$A580,$Q$5:$Q$504,"*OUTSTANDING*")+COUNTIFS($A$671:$A$730,$A580,$R$671:$R$730,"*OUTSTANDING*")&gt;0,"PROVISIONAL",SUMIF($A$5:$A$504,$A580,$Q$5:$Q$504)+SUMIF($A$671:$A$730,$A580,$R$671:$R$730)))</f>
        <v/>
      </c>
      <c r="D580" s="321">
        <f>IF(ISBLANK($A580),"",IF(COUNTIFS($A$5:$A$504,$A580,$R$5:$R$504,"*OUTSTANDING*")+COUNTIFS($A$671:$A$730,$A580,$S$671:$S$730,"*OUTSTANDING*")&gt;0,"PROVISIONAL",SUMIF($A$5:$A$504,$A580,$R$5:$R$504)+SUMIF($A$671:$A$730,$A580,$S$671:$S$730)))</f>
        <v/>
      </c>
      <c r="E580" s="321">
        <f>IF(COUNT(C580,D580)&lt;2,"",IF(N(C580)=0,"",D580/C580))</f>
        <v/>
      </c>
      <c r="F580" s="180" t="n"/>
      <c r="G580" s="180" t="n"/>
      <c r="H580" s="270" t="n"/>
      <c r="I580" s="270" t="n"/>
      <c r="J580" s="270" t="n"/>
      <c r="K580" s="270" t="n"/>
      <c r="L580" s="270" t="n"/>
      <c r="M580" s="270" t="n"/>
      <c r="N580" s="270" t="n"/>
      <c r="O580" s="270" t="n"/>
      <c r="P580" s="270" t="n"/>
      <c r="Q580" s="270" t="n"/>
    </row>
    <row r="581">
      <c r="A581" s="180" t="n"/>
      <c r="B581" s="180" t="n"/>
      <c r="C581" s="321">
        <f>IF(ISBLANK($A581),"",IF(COUNTIFS($A$5:$A$504,$A581,$Q$5:$Q$504,"*OUTSTANDING*")+COUNTIFS($A$671:$A$730,$A581,$R$671:$R$730,"*OUTSTANDING*")&gt;0,"PROVISIONAL",SUMIF($A$5:$A$504,$A581,$Q$5:$Q$504)+SUMIF($A$671:$A$730,$A581,$R$671:$R$730)))</f>
        <v/>
      </c>
      <c r="D581" s="321">
        <f>IF(ISBLANK($A581),"",IF(COUNTIFS($A$5:$A$504,$A581,$R$5:$R$504,"*OUTSTANDING*")+COUNTIFS($A$671:$A$730,$A581,$S$671:$S$730,"*OUTSTANDING*")&gt;0,"PROVISIONAL",SUMIF($A$5:$A$504,$A581,$R$5:$R$504)+SUMIF($A$671:$A$730,$A581,$S$671:$S$730)))</f>
        <v/>
      </c>
      <c r="E581" s="321">
        <f>IF(COUNT(C581,D581)&lt;2,"",IF(N(C581)=0,"",D581/C581))</f>
        <v/>
      </c>
      <c r="F581" s="180" t="n"/>
      <c r="G581" s="180" t="n"/>
      <c r="H581" s="270" t="n"/>
      <c r="I581" s="270" t="n"/>
      <c r="J581" s="270" t="n"/>
      <c r="K581" s="270" t="n"/>
      <c r="L581" s="270" t="n"/>
      <c r="M581" s="270" t="n"/>
      <c r="N581" s="270" t="n"/>
      <c r="O581" s="270" t="n"/>
      <c r="P581" s="270" t="n"/>
      <c r="Q581" s="270" t="n"/>
    </row>
    <row r="582">
      <c r="A582" s="180" t="n"/>
      <c r="B582" s="180" t="n"/>
      <c r="C582" s="321">
        <f>IF(ISBLANK($A582),"",IF(COUNTIFS($A$5:$A$504,$A582,$Q$5:$Q$504,"*OUTSTANDING*")+COUNTIFS($A$671:$A$730,$A582,$R$671:$R$730,"*OUTSTANDING*")&gt;0,"PROVISIONAL",SUMIF($A$5:$A$504,$A582,$Q$5:$Q$504)+SUMIF($A$671:$A$730,$A582,$R$671:$R$730)))</f>
        <v/>
      </c>
      <c r="D582" s="321">
        <f>IF(ISBLANK($A582),"",IF(COUNTIFS($A$5:$A$504,$A582,$R$5:$R$504,"*OUTSTANDING*")+COUNTIFS($A$671:$A$730,$A582,$S$671:$S$730,"*OUTSTANDING*")&gt;0,"PROVISIONAL",SUMIF($A$5:$A$504,$A582,$R$5:$R$504)+SUMIF($A$671:$A$730,$A582,$S$671:$S$730)))</f>
        <v/>
      </c>
      <c r="E582" s="321">
        <f>IF(COUNT(C582,D582)&lt;2,"",IF(N(C582)=0,"",D582/C582))</f>
        <v/>
      </c>
      <c r="F582" s="180" t="n"/>
      <c r="G582" s="180" t="n"/>
      <c r="H582" s="270" t="n"/>
      <c r="I582" s="270" t="n"/>
      <c r="J582" s="270" t="n"/>
      <c r="K582" s="270" t="n"/>
      <c r="L582" s="270" t="n"/>
      <c r="M582" s="270" t="n"/>
      <c r="N582" s="270" t="n"/>
      <c r="O582" s="270" t="n"/>
      <c r="P582" s="270" t="n"/>
      <c r="Q582" s="270" t="n"/>
    </row>
    <row r="583">
      <c r="A583" s="180" t="n"/>
      <c r="B583" s="180" t="n"/>
      <c r="C583" s="321">
        <f>IF(ISBLANK($A583),"",IF(COUNTIFS($A$5:$A$504,$A583,$Q$5:$Q$504,"*OUTSTANDING*")+COUNTIFS($A$671:$A$730,$A583,$R$671:$R$730,"*OUTSTANDING*")&gt;0,"PROVISIONAL",SUMIF($A$5:$A$504,$A583,$Q$5:$Q$504)+SUMIF($A$671:$A$730,$A583,$R$671:$R$730)))</f>
        <v/>
      </c>
      <c r="D583" s="321">
        <f>IF(ISBLANK($A583),"",IF(COUNTIFS($A$5:$A$504,$A583,$R$5:$R$504,"*OUTSTANDING*")+COUNTIFS($A$671:$A$730,$A583,$S$671:$S$730,"*OUTSTANDING*")&gt;0,"PROVISIONAL",SUMIF($A$5:$A$504,$A583,$R$5:$R$504)+SUMIF($A$671:$A$730,$A583,$S$671:$S$730)))</f>
        <v/>
      </c>
      <c r="E583" s="321">
        <f>IF(COUNT(C583,D583)&lt;2,"",IF(N(C583)=0,"",D583/C583))</f>
        <v/>
      </c>
      <c r="F583" s="180" t="n"/>
      <c r="G583" s="180" t="n"/>
      <c r="H583" s="270" t="n"/>
      <c r="I583" s="270" t="n"/>
      <c r="J583" s="270" t="n"/>
      <c r="K583" s="270" t="n"/>
      <c r="L583" s="270" t="n"/>
      <c r="M583" s="270" t="n"/>
      <c r="N583" s="270" t="n"/>
      <c r="O583" s="270" t="n"/>
      <c r="P583" s="270" t="n"/>
      <c r="Q583" s="270" t="n"/>
    </row>
    <row r="584">
      <c r="A584" s="180" t="n"/>
      <c r="B584" s="180" t="n"/>
      <c r="C584" s="321">
        <f>IF(ISBLANK($A584),"",IF(COUNTIFS($A$5:$A$504,$A584,$Q$5:$Q$504,"*OUTSTANDING*")+COUNTIFS($A$671:$A$730,$A584,$R$671:$R$730,"*OUTSTANDING*")&gt;0,"PROVISIONAL",SUMIF($A$5:$A$504,$A584,$Q$5:$Q$504)+SUMIF($A$671:$A$730,$A584,$R$671:$R$730)))</f>
        <v/>
      </c>
      <c r="D584" s="321">
        <f>IF(ISBLANK($A584),"",IF(COUNTIFS($A$5:$A$504,$A584,$R$5:$R$504,"*OUTSTANDING*")+COUNTIFS($A$671:$A$730,$A584,$S$671:$S$730,"*OUTSTANDING*")&gt;0,"PROVISIONAL",SUMIF($A$5:$A$504,$A584,$R$5:$R$504)+SUMIF($A$671:$A$730,$A584,$S$671:$S$730)))</f>
        <v/>
      </c>
      <c r="E584" s="321">
        <f>IF(COUNT(C584,D584)&lt;2,"",IF(N(C584)=0,"",D584/C584))</f>
        <v/>
      </c>
      <c r="F584" s="180" t="n"/>
      <c r="G584" s="180" t="n"/>
      <c r="H584" s="270" t="n"/>
      <c r="I584" s="270" t="n"/>
      <c r="J584" s="270" t="n"/>
      <c r="K584" s="270" t="n"/>
      <c r="L584" s="270" t="n"/>
      <c r="M584" s="270" t="n"/>
      <c r="N584" s="270" t="n"/>
      <c r="O584" s="270" t="n"/>
      <c r="P584" s="270" t="n"/>
      <c r="Q584" s="270" t="n"/>
    </row>
    <row r="585">
      <c r="A585" s="180" t="n"/>
      <c r="B585" s="180" t="n"/>
      <c r="C585" s="321">
        <f>IF(ISBLANK($A585),"",IF(COUNTIFS($A$5:$A$504,$A585,$Q$5:$Q$504,"*OUTSTANDING*")+COUNTIFS($A$671:$A$730,$A585,$R$671:$R$730,"*OUTSTANDING*")&gt;0,"PROVISIONAL",SUMIF($A$5:$A$504,$A585,$Q$5:$Q$504)+SUMIF($A$671:$A$730,$A585,$R$671:$R$730)))</f>
        <v/>
      </c>
      <c r="D585" s="321">
        <f>IF(ISBLANK($A585),"",IF(COUNTIFS($A$5:$A$504,$A585,$R$5:$R$504,"*OUTSTANDING*")+COUNTIFS($A$671:$A$730,$A585,$S$671:$S$730,"*OUTSTANDING*")&gt;0,"PROVISIONAL",SUMIF($A$5:$A$504,$A585,$R$5:$R$504)+SUMIF($A$671:$A$730,$A585,$S$671:$S$730)))</f>
        <v/>
      </c>
      <c r="E585" s="321">
        <f>IF(COUNT(C585,D585)&lt;2,"",IF(N(C585)=0,"",D585/C585))</f>
        <v/>
      </c>
      <c r="F585" s="180" t="n"/>
      <c r="G585" s="180" t="n"/>
      <c r="H585" s="270" t="n"/>
      <c r="I585" s="270" t="n"/>
      <c r="J585" s="270" t="n"/>
      <c r="K585" s="270" t="n"/>
      <c r="L585" s="270" t="n"/>
      <c r="M585" s="270" t="n"/>
      <c r="N585" s="270" t="n"/>
      <c r="O585" s="270" t="n"/>
      <c r="P585" s="270" t="n"/>
      <c r="Q585" s="270" t="n"/>
    </row>
    <row r="586">
      <c r="A586" s="180" t="n"/>
      <c r="B586" s="180" t="n"/>
      <c r="C586" s="321">
        <f>IF(ISBLANK($A586),"",IF(COUNTIFS($A$5:$A$504,$A586,$Q$5:$Q$504,"*OUTSTANDING*")+COUNTIFS($A$671:$A$730,$A586,$R$671:$R$730,"*OUTSTANDING*")&gt;0,"PROVISIONAL",SUMIF($A$5:$A$504,$A586,$Q$5:$Q$504)+SUMIF($A$671:$A$730,$A586,$R$671:$R$730)))</f>
        <v/>
      </c>
      <c r="D586" s="321">
        <f>IF(ISBLANK($A586),"",IF(COUNTIFS($A$5:$A$504,$A586,$R$5:$R$504,"*OUTSTANDING*")+COUNTIFS($A$671:$A$730,$A586,$S$671:$S$730,"*OUTSTANDING*")&gt;0,"PROVISIONAL",SUMIF($A$5:$A$504,$A586,$R$5:$R$504)+SUMIF($A$671:$A$730,$A586,$S$671:$S$730)))</f>
        <v/>
      </c>
      <c r="E586" s="321">
        <f>IF(COUNT(C586,D586)&lt;2,"",IF(N(C586)=0,"",D586/C586))</f>
        <v/>
      </c>
      <c r="F586" s="180" t="n"/>
      <c r="G586" s="180" t="n"/>
      <c r="H586" s="270" t="n"/>
      <c r="I586" s="270" t="n"/>
      <c r="J586" s="270" t="n"/>
      <c r="K586" s="270" t="n"/>
      <c r="L586" s="270" t="n"/>
      <c r="M586" s="270" t="n"/>
      <c r="N586" s="270" t="n"/>
      <c r="O586" s="270" t="n"/>
      <c r="P586" s="270" t="n"/>
      <c r="Q586" s="270" t="n"/>
    </row>
    <row r="587">
      <c r="A587" s="180" t="n"/>
      <c r="B587" s="180" t="n"/>
      <c r="C587" s="321">
        <f>IF(ISBLANK($A587),"",IF(COUNTIFS($A$5:$A$504,$A587,$Q$5:$Q$504,"*OUTSTANDING*")+COUNTIFS($A$671:$A$730,$A587,$R$671:$R$730,"*OUTSTANDING*")&gt;0,"PROVISIONAL",SUMIF($A$5:$A$504,$A587,$Q$5:$Q$504)+SUMIF($A$671:$A$730,$A587,$R$671:$R$730)))</f>
        <v/>
      </c>
      <c r="D587" s="321">
        <f>IF(ISBLANK($A587),"",IF(COUNTIFS($A$5:$A$504,$A587,$R$5:$R$504,"*OUTSTANDING*")+COUNTIFS($A$671:$A$730,$A587,$S$671:$S$730,"*OUTSTANDING*")&gt;0,"PROVISIONAL",SUMIF($A$5:$A$504,$A587,$R$5:$R$504)+SUMIF($A$671:$A$730,$A587,$S$671:$S$730)))</f>
        <v/>
      </c>
      <c r="E587" s="321">
        <f>IF(COUNT(C587,D587)&lt;2,"",IF(N(C587)=0,"",D587/C587))</f>
        <v/>
      </c>
      <c r="F587" s="180" t="n"/>
      <c r="G587" s="180" t="n"/>
      <c r="H587" s="270" t="n"/>
      <c r="I587" s="270" t="n"/>
      <c r="J587" s="270" t="n"/>
      <c r="K587" s="270" t="n"/>
      <c r="L587" s="270" t="n"/>
      <c r="M587" s="270" t="n"/>
      <c r="N587" s="270" t="n"/>
      <c r="O587" s="270" t="n"/>
      <c r="P587" s="270" t="n"/>
      <c r="Q587" s="270" t="n"/>
    </row>
    <row r="588">
      <c r="A588" s="180" t="n"/>
      <c r="B588" s="180" t="n"/>
      <c r="C588" s="321">
        <f>IF(ISBLANK($A588),"",IF(COUNTIFS($A$5:$A$504,$A588,$Q$5:$Q$504,"*OUTSTANDING*")+COUNTIFS($A$671:$A$730,$A588,$R$671:$R$730,"*OUTSTANDING*")&gt;0,"PROVISIONAL",SUMIF($A$5:$A$504,$A588,$Q$5:$Q$504)+SUMIF($A$671:$A$730,$A588,$R$671:$R$730)))</f>
        <v/>
      </c>
      <c r="D588" s="321">
        <f>IF(ISBLANK($A588),"",IF(COUNTIFS($A$5:$A$504,$A588,$R$5:$R$504,"*OUTSTANDING*")+COUNTIFS($A$671:$A$730,$A588,$S$671:$S$730,"*OUTSTANDING*")&gt;0,"PROVISIONAL",SUMIF($A$5:$A$504,$A588,$R$5:$R$504)+SUMIF($A$671:$A$730,$A588,$S$671:$S$730)))</f>
        <v/>
      </c>
      <c r="E588" s="321">
        <f>IF(COUNT(C588,D588)&lt;2,"",IF(N(C588)=0,"",D588/C588))</f>
        <v/>
      </c>
      <c r="F588" s="180" t="n"/>
      <c r="G588" s="180" t="n"/>
      <c r="H588" s="270" t="n"/>
      <c r="I588" s="270" t="n"/>
      <c r="J588" s="270" t="n"/>
      <c r="K588" s="270" t="n"/>
      <c r="L588" s="270" t="n"/>
      <c r="M588" s="270" t="n"/>
      <c r="N588" s="270" t="n"/>
      <c r="O588" s="270" t="n"/>
      <c r="P588" s="270" t="n"/>
      <c r="Q588" s="270" t="n"/>
    </row>
    <row r="589">
      <c r="A589" s="180" t="n"/>
      <c r="B589" s="180" t="n"/>
      <c r="C589" s="321">
        <f>IF(ISBLANK($A589),"",IF(COUNTIFS($A$5:$A$504,$A589,$Q$5:$Q$504,"*OUTSTANDING*")+COUNTIFS($A$671:$A$730,$A589,$R$671:$R$730,"*OUTSTANDING*")&gt;0,"PROVISIONAL",SUMIF($A$5:$A$504,$A589,$Q$5:$Q$504)+SUMIF($A$671:$A$730,$A589,$R$671:$R$730)))</f>
        <v/>
      </c>
      <c r="D589" s="321">
        <f>IF(ISBLANK($A589),"",IF(COUNTIFS($A$5:$A$504,$A589,$R$5:$R$504,"*OUTSTANDING*")+COUNTIFS($A$671:$A$730,$A589,$S$671:$S$730,"*OUTSTANDING*")&gt;0,"PROVISIONAL",SUMIF($A$5:$A$504,$A589,$R$5:$R$504)+SUMIF($A$671:$A$730,$A589,$S$671:$S$730)))</f>
        <v/>
      </c>
      <c r="E589" s="321">
        <f>IF(COUNT(C589,D589)&lt;2,"",IF(N(C589)=0,"",D589/C589))</f>
        <v/>
      </c>
      <c r="F589" s="180" t="n"/>
      <c r="G589" s="180" t="n"/>
      <c r="H589" s="270" t="n"/>
      <c r="I589" s="270" t="n"/>
      <c r="J589" s="270" t="n"/>
      <c r="K589" s="270" t="n"/>
      <c r="L589" s="270" t="n"/>
      <c r="M589" s="270" t="n"/>
      <c r="N589" s="270" t="n"/>
      <c r="O589" s="270" t="n"/>
      <c r="P589" s="270" t="n"/>
      <c r="Q589" s="270" t="n"/>
    </row>
    <row r="590">
      <c r="A590" s="180" t="n"/>
      <c r="B590" s="180" t="n"/>
      <c r="C590" s="321">
        <f>IF(ISBLANK($A590),"",IF(COUNTIFS($A$5:$A$504,$A590,$Q$5:$Q$504,"*OUTSTANDING*")+COUNTIFS($A$671:$A$730,$A590,$R$671:$R$730,"*OUTSTANDING*")&gt;0,"PROVISIONAL",SUMIF($A$5:$A$504,$A590,$Q$5:$Q$504)+SUMIF($A$671:$A$730,$A590,$R$671:$R$730)))</f>
        <v/>
      </c>
      <c r="D590" s="321">
        <f>IF(ISBLANK($A590),"",IF(COUNTIFS($A$5:$A$504,$A590,$R$5:$R$504,"*OUTSTANDING*")+COUNTIFS($A$671:$A$730,$A590,$S$671:$S$730,"*OUTSTANDING*")&gt;0,"PROVISIONAL",SUMIF($A$5:$A$504,$A590,$R$5:$R$504)+SUMIF($A$671:$A$730,$A590,$S$671:$S$730)))</f>
        <v/>
      </c>
      <c r="E590" s="321">
        <f>IF(COUNT(C590,D590)&lt;2,"",IF(N(C590)=0,"",D590/C590))</f>
        <v/>
      </c>
      <c r="F590" s="180" t="n"/>
      <c r="G590" s="180" t="n"/>
      <c r="H590" s="270" t="n"/>
      <c r="I590" s="270" t="n"/>
      <c r="J590" s="270" t="n"/>
      <c r="K590" s="270" t="n"/>
      <c r="L590" s="270" t="n"/>
      <c r="M590" s="270" t="n"/>
      <c r="N590" s="270" t="n"/>
      <c r="O590" s="270" t="n"/>
      <c r="P590" s="270" t="n"/>
      <c r="Q590" s="270" t="n"/>
    </row>
    <row r="591">
      <c r="A591" s="180" t="n"/>
      <c r="B591" s="180" t="n"/>
      <c r="C591" s="321">
        <f>IF(ISBLANK($A591),"",IF(COUNTIFS($A$5:$A$504,$A591,$Q$5:$Q$504,"*OUTSTANDING*")+COUNTIFS($A$671:$A$730,$A591,$R$671:$R$730,"*OUTSTANDING*")&gt;0,"PROVISIONAL",SUMIF($A$5:$A$504,$A591,$Q$5:$Q$504)+SUMIF($A$671:$A$730,$A591,$R$671:$R$730)))</f>
        <v/>
      </c>
      <c r="D591" s="321">
        <f>IF(ISBLANK($A591),"",IF(COUNTIFS($A$5:$A$504,$A591,$R$5:$R$504,"*OUTSTANDING*")+COUNTIFS($A$671:$A$730,$A591,$S$671:$S$730,"*OUTSTANDING*")&gt;0,"PROVISIONAL",SUMIF($A$5:$A$504,$A591,$R$5:$R$504)+SUMIF($A$671:$A$730,$A591,$S$671:$S$730)))</f>
        <v/>
      </c>
      <c r="E591" s="321">
        <f>IF(COUNT(C591,D591)&lt;2,"",IF(N(C591)=0,"",D591/C591))</f>
        <v/>
      </c>
      <c r="F591" s="180" t="n"/>
      <c r="G591" s="180" t="n"/>
      <c r="H591" s="270" t="n"/>
      <c r="I591" s="270" t="n"/>
      <c r="J591" s="270" t="n"/>
      <c r="K591" s="270" t="n"/>
      <c r="L591" s="270" t="n"/>
      <c r="M591" s="270" t="n"/>
      <c r="N591" s="270" t="n"/>
      <c r="O591" s="270" t="n"/>
      <c r="P591" s="270" t="n"/>
      <c r="Q591" s="270" t="n"/>
    </row>
    <row r="592">
      <c r="A592" s="180" t="n"/>
      <c r="B592" s="180" t="n"/>
      <c r="C592" s="321">
        <f>IF(ISBLANK($A592),"",IF(COUNTIFS($A$5:$A$504,$A592,$Q$5:$Q$504,"*OUTSTANDING*")+COUNTIFS($A$671:$A$730,$A592,$R$671:$R$730,"*OUTSTANDING*")&gt;0,"PROVISIONAL",SUMIF($A$5:$A$504,$A592,$Q$5:$Q$504)+SUMIF($A$671:$A$730,$A592,$R$671:$R$730)))</f>
        <v/>
      </c>
      <c r="D592" s="321">
        <f>IF(ISBLANK($A592),"",IF(COUNTIFS($A$5:$A$504,$A592,$R$5:$R$504,"*OUTSTANDING*")+COUNTIFS($A$671:$A$730,$A592,$S$671:$S$730,"*OUTSTANDING*")&gt;0,"PROVISIONAL",SUMIF($A$5:$A$504,$A592,$R$5:$R$504)+SUMIF($A$671:$A$730,$A592,$S$671:$S$730)))</f>
        <v/>
      </c>
      <c r="E592" s="321">
        <f>IF(COUNT(C592,D592)&lt;2,"",IF(N(C592)=0,"",D592/C592))</f>
        <v/>
      </c>
      <c r="F592" s="180" t="n"/>
      <c r="G592" s="180" t="n"/>
      <c r="H592" s="270" t="n"/>
      <c r="I592" s="270" t="n"/>
      <c r="J592" s="270" t="n"/>
      <c r="K592" s="270" t="n"/>
      <c r="L592" s="270" t="n"/>
      <c r="M592" s="270" t="n"/>
      <c r="N592" s="270" t="n"/>
      <c r="O592" s="270" t="n"/>
      <c r="P592" s="270" t="n"/>
      <c r="Q592" s="270" t="n"/>
    </row>
    <row r="593">
      <c r="A593" s="180" t="n"/>
      <c r="B593" s="180" t="n"/>
      <c r="C593" s="321">
        <f>IF(ISBLANK($A593),"",IF(COUNTIFS($A$5:$A$504,$A593,$Q$5:$Q$504,"*OUTSTANDING*")+COUNTIFS($A$671:$A$730,$A593,$R$671:$R$730,"*OUTSTANDING*")&gt;0,"PROVISIONAL",SUMIF($A$5:$A$504,$A593,$Q$5:$Q$504)+SUMIF($A$671:$A$730,$A593,$R$671:$R$730)))</f>
        <v/>
      </c>
      <c r="D593" s="321">
        <f>IF(ISBLANK($A593),"",IF(COUNTIFS($A$5:$A$504,$A593,$R$5:$R$504,"*OUTSTANDING*")+COUNTIFS($A$671:$A$730,$A593,$S$671:$S$730,"*OUTSTANDING*")&gt;0,"PROVISIONAL",SUMIF($A$5:$A$504,$A593,$R$5:$R$504)+SUMIF($A$671:$A$730,$A593,$S$671:$S$730)))</f>
        <v/>
      </c>
      <c r="E593" s="321">
        <f>IF(COUNT(C593,D593)&lt;2,"",IF(N(C593)=0,"",D593/C593))</f>
        <v/>
      </c>
      <c r="F593" s="180" t="n"/>
      <c r="G593" s="180" t="n"/>
      <c r="H593" s="270" t="n"/>
      <c r="I593" s="270" t="n"/>
      <c r="J593" s="270" t="n"/>
      <c r="K593" s="270" t="n"/>
      <c r="L593" s="270" t="n"/>
      <c r="M593" s="270" t="n"/>
      <c r="N593" s="270" t="n"/>
      <c r="O593" s="270" t="n"/>
      <c r="P593" s="270" t="n"/>
      <c r="Q593" s="270" t="n"/>
    </row>
    <row r="594">
      <c r="A594" s="180" t="n"/>
      <c r="B594" s="180" t="n"/>
      <c r="C594" s="321">
        <f>IF(ISBLANK($A594),"",IF(COUNTIFS($A$5:$A$504,$A594,$Q$5:$Q$504,"*OUTSTANDING*")+COUNTIFS($A$671:$A$730,$A594,$R$671:$R$730,"*OUTSTANDING*")&gt;0,"PROVISIONAL",SUMIF($A$5:$A$504,$A594,$Q$5:$Q$504)+SUMIF($A$671:$A$730,$A594,$R$671:$R$730)))</f>
        <v/>
      </c>
      <c r="D594" s="321">
        <f>IF(ISBLANK($A594),"",IF(COUNTIFS($A$5:$A$504,$A594,$R$5:$R$504,"*OUTSTANDING*")+COUNTIFS($A$671:$A$730,$A594,$S$671:$S$730,"*OUTSTANDING*")&gt;0,"PROVISIONAL",SUMIF($A$5:$A$504,$A594,$R$5:$R$504)+SUMIF($A$671:$A$730,$A594,$S$671:$S$730)))</f>
        <v/>
      </c>
      <c r="E594" s="321">
        <f>IF(COUNT(C594,D594)&lt;2,"",IF(N(C594)=0,"",D594/C594))</f>
        <v/>
      </c>
      <c r="F594" s="180" t="n"/>
      <c r="G594" s="180" t="n"/>
      <c r="H594" s="270" t="n"/>
      <c r="I594" s="270" t="n"/>
      <c r="J594" s="270" t="n"/>
      <c r="K594" s="270" t="n"/>
      <c r="L594" s="270" t="n"/>
      <c r="M594" s="270" t="n"/>
      <c r="N594" s="270" t="n"/>
      <c r="O594" s="270" t="n"/>
      <c r="P594" s="270" t="n"/>
      <c r="Q594" s="270" t="n"/>
    </row>
    <row r="595">
      <c r="A595" s="180" t="n"/>
      <c r="B595" s="180" t="n"/>
      <c r="C595" s="321">
        <f>IF(ISBLANK($A595),"",IF(COUNTIFS($A$5:$A$504,$A595,$Q$5:$Q$504,"*OUTSTANDING*")+COUNTIFS($A$671:$A$730,$A595,$R$671:$R$730,"*OUTSTANDING*")&gt;0,"PROVISIONAL",SUMIF($A$5:$A$504,$A595,$Q$5:$Q$504)+SUMIF($A$671:$A$730,$A595,$R$671:$R$730)))</f>
        <v/>
      </c>
      <c r="D595" s="321">
        <f>IF(ISBLANK($A595),"",IF(COUNTIFS($A$5:$A$504,$A595,$R$5:$R$504,"*OUTSTANDING*")+COUNTIFS($A$671:$A$730,$A595,$S$671:$S$730,"*OUTSTANDING*")&gt;0,"PROVISIONAL",SUMIF($A$5:$A$504,$A595,$R$5:$R$504)+SUMIF($A$671:$A$730,$A595,$S$671:$S$730)))</f>
        <v/>
      </c>
      <c r="E595" s="321">
        <f>IF(COUNT(C595,D595)&lt;2,"",IF(N(C595)=0,"",D595/C595))</f>
        <v/>
      </c>
      <c r="F595" s="180" t="n"/>
      <c r="G595" s="180" t="n"/>
      <c r="H595" s="270" t="n"/>
      <c r="I595" s="270" t="n"/>
      <c r="J595" s="270" t="n"/>
      <c r="K595" s="270" t="n"/>
      <c r="L595" s="270" t="n"/>
      <c r="M595" s="270" t="n"/>
      <c r="N595" s="270" t="n"/>
      <c r="O595" s="270" t="n"/>
      <c r="P595" s="270" t="n"/>
      <c r="Q595" s="270" t="n"/>
    </row>
    <row r="596">
      <c r="A596" s="180" t="n"/>
      <c r="B596" s="180" t="n"/>
      <c r="C596" s="321">
        <f>IF(ISBLANK($A596),"",IF(COUNTIFS($A$5:$A$504,$A596,$Q$5:$Q$504,"*OUTSTANDING*")+COUNTIFS($A$671:$A$730,$A596,$R$671:$R$730,"*OUTSTANDING*")&gt;0,"PROVISIONAL",SUMIF($A$5:$A$504,$A596,$Q$5:$Q$504)+SUMIF($A$671:$A$730,$A596,$R$671:$R$730)))</f>
        <v/>
      </c>
      <c r="D596" s="321">
        <f>IF(ISBLANK($A596),"",IF(COUNTIFS($A$5:$A$504,$A596,$R$5:$R$504,"*OUTSTANDING*")+COUNTIFS($A$671:$A$730,$A596,$S$671:$S$730,"*OUTSTANDING*")&gt;0,"PROVISIONAL",SUMIF($A$5:$A$504,$A596,$R$5:$R$504)+SUMIF($A$671:$A$730,$A596,$S$671:$S$730)))</f>
        <v/>
      </c>
      <c r="E596" s="321">
        <f>IF(COUNT(C596,D596)&lt;2,"",IF(N(C596)=0,"",D596/C596))</f>
        <v/>
      </c>
      <c r="F596" s="180" t="n"/>
      <c r="G596" s="180" t="n"/>
      <c r="H596" s="270" t="n"/>
      <c r="I596" s="270" t="n"/>
      <c r="J596" s="270" t="n"/>
      <c r="K596" s="270" t="n"/>
      <c r="L596" s="270" t="n"/>
      <c r="M596" s="270" t="n"/>
      <c r="N596" s="270" t="n"/>
      <c r="O596" s="270" t="n"/>
      <c r="P596" s="270" t="n"/>
      <c r="Q596" s="270" t="n"/>
    </row>
    <row r="597">
      <c r="A597" s="180" t="n"/>
      <c r="B597" s="180" t="n"/>
      <c r="C597" s="321">
        <f>IF(ISBLANK($A597),"",IF(COUNTIFS($A$5:$A$504,$A597,$Q$5:$Q$504,"*OUTSTANDING*")+COUNTIFS($A$671:$A$730,$A597,$R$671:$R$730,"*OUTSTANDING*")&gt;0,"PROVISIONAL",SUMIF($A$5:$A$504,$A597,$Q$5:$Q$504)+SUMIF($A$671:$A$730,$A597,$R$671:$R$730)))</f>
        <v/>
      </c>
      <c r="D597" s="321">
        <f>IF(ISBLANK($A597),"",IF(COUNTIFS($A$5:$A$504,$A597,$R$5:$R$504,"*OUTSTANDING*")+COUNTIFS($A$671:$A$730,$A597,$S$671:$S$730,"*OUTSTANDING*")&gt;0,"PROVISIONAL",SUMIF($A$5:$A$504,$A597,$R$5:$R$504)+SUMIF($A$671:$A$730,$A597,$S$671:$S$730)))</f>
        <v/>
      </c>
      <c r="E597" s="321">
        <f>IF(COUNT(C597,D597)&lt;2,"",IF(N(C597)=0,"",D597/C597))</f>
        <v/>
      </c>
      <c r="F597" s="180" t="n"/>
      <c r="G597" s="180" t="n"/>
      <c r="H597" s="270" t="n"/>
      <c r="I597" s="270" t="n"/>
      <c r="J597" s="270" t="n"/>
      <c r="K597" s="270" t="n"/>
      <c r="L597" s="270" t="n"/>
      <c r="M597" s="270" t="n"/>
      <c r="N597" s="270" t="n"/>
      <c r="O597" s="270" t="n"/>
      <c r="P597" s="270" t="n"/>
      <c r="Q597" s="270" t="n"/>
    </row>
    <row r="598">
      <c r="A598" s="180" t="n"/>
      <c r="B598" s="180" t="n"/>
      <c r="C598" s="321">
        <f>IF(ISBLANK($A598),"",IF(COUNTIFS($A$5:$A$504,$A598,$Q$5:$Q$504,"*OUTSTANDING*")+COUNTIFS($A$671:$A$730,$A598,$R$671:$R$730,"*OUTSTANDING*")&gt;0,"PROVISIONAL",SUMIF($A$5:$A$504,$A598,$Q$5:$Q$504)+SUMIF($A$671:$A$730,$A598,$R$671:$R$730)))</f>
        <v/>
      </c>
      <c r="D598" s="321">
        <f>IF(ISBLANK($A598),"",IF(COUNTIFS($A$5:$A$504,$A598,$R$5:$R$504,"*OUTSTANDING*")+COUNTIFS($A$671:$A$730,$A598,$S$671:$S$730,"*OUTSTANDING*")&gt;0,"PROVISIONAL",SUMIF($A$5:$A$504,$A598,$R$5:$R$504)+SUMIF($A$671:$A$730,$A598,$S$671:$S$730)))</f>
        <v/>
      </c>
      <c r="E598" s="321">
        <f>IF(COUNT(C598,D598)&lt;2,"",IF(N(C598)=0,"",D598/C598))</f>
        <v/>
      </c>
      <c r="F598" s="180" t="n"/>
      <c r="G598" s="180" t="n"/>
      <c r="H598" s="270" t="n"/>
      <c r="I598" s="270" t="n"/>
      <c r="J598" s="270" t="n"/>
      <c r="K598" s="270" t="n"/>
      <c r="L598" s="270" t="n"/>
      <c r="M598" s="270" t="n"/>
      <c r="N598" s="270" t="n"/>
      <c r="O598" s="270" t="n"/>
      <c r="P598" s="270" t="n"/>
      <c r="Q598" s="270" t="n"/>
    </row>
    <row r="599">
      <c r="A599" s="180" t="n"/>
      <c r="B599" s="180" t="n"/>
      <c r="C599" s="321">
        <f>IF(ISBLANK($A599),"",IF(COUNTIFS($A$5:$A$504,$A599,$Q$5:$Q$504,"*OUTSTANDING*")+COUNTIFS($A$671:$A$730,$A599,$R$671:$R$730,"*OUTSTANDING*")&gt;0,"PROVISIONAL",SUMIF($A$5:$A$504,$A599,$Q$5:$Q$504)+SUMIF($A$671:$A$730,$A599,$R$671:$R$730)))</f>
        <v/>
      </c>
      <c r="D599" s="321">
        <f>IF(ISBLANK($A599),"",IF(COUNTIFS($A$5:$A$504,$A599,$R$5:$R$504,"*OUTSTANDING*")+COUNTIFS($A$671:$A$730,$A599,$S$671:$S$730,"*OUTSTANDING*")&gt;0,"PROVISIONAL",SUMIF($A$5:$A$504,$A599,$R$5:$R$504)+SUMIF($A$671:$A$730,$A599,$S$671:$S$730)))</f>
        <v/>
      </c>
      <c r="E599" s="321">
        <f>IF(COUNT(C599,D599)&lt;2,"",IF(N(C599)=0,"",D599/C599))</f>
        <v/>
      </c>
      <c r="F599" s="180" t="n"/>
      <c r="G599" s="180" t="n"/>
      <c r="H599" s="270" t="n"/>
      <c r="I599" s="270" t="n"/>
      <c r="J599" s="270" t="n"/>
      <c r="K599" s="270" t="n"/>
      <c r="L599" s="270" t="n"/>
      <c r="M599" s="270" t="n"/>
      <c r="N599" s="270" t="n"/>
      <c r="O599" s="270" t="n"/>
      <c r="P599" s="270" t="n"/>
      <c r="Q599" s="270" t="n"/>
    </row>
    <row r="600">
      <c r="A600" s="180" t="n"/>
      <c r="B600" s="180" t="n"/>
      <c r="C600" s="321">
        <f>IF(ISBLANK($A600),"",IF(COUNTIFS($A$5:$A$504,$A600,$Q$5:$Q$504,"*OUTSTANDING*")+COUNTIFS($A$671:$A$730,$A600,$R$671:$R$730,"*OUTSTANDING*")&gt;0,"PROVISIONAL",SUMIF($A$5:$A$504,$A600,$Q$5:$Q$504)+SUMIF($A$671:$A$730,$A600,$R$671:$R$730)))</f>
        <v/>
      </c>
      <c r="D600" s="321">
        <f>IF(ISBLANK($A600),"",IF(COUNTIFS($A$5:$A$504,$A600,$R$5:$R$504,"*OUTSTANDING*")+COUNTIFS($A$671:$A$730,$A600,$S$671:$S$730,"*OUTSTANDING*")&gt;0,"PROVISIONAL",SUMIF($A$5:$A$504,$A600,$R$5:$R$504)+SUMIF($A$671:$A$730,$A600,$S$671:$S$730)))</f>
        <v/>
      </c>
      <c r="E600" s="321">
        <f>IF(COUNT(C600,D600)&lt;2,"",IF(N(C600)=0,"",D600/C600))</f>
        <v/>
      </c>
      <c r="F600" s="180" t="n"/>
      <c r="G600" s="180" t="n"/>
      <c r="H600" s="270" t="n"/>
      <c r="I600" s="270" t="n"/>
      <c r="J600" s="270" t="n"/>
      <c r="K600" s="270" t="n"/>
      <c r="L600" s="270" t="n"/>
      <c r="M600" s="270" t="n"/>
      <c r="N600" s="270" t="n"/>
      <c r="O600" s="270" t="n"/>
      <c r="P600" s="270" t="n"/>
      <c r="Q600" s="270" t="n"/>
    </row>
    <row r="601">
      <c r="A601" s="180" t="n"/>
      <c r="B601" s="180" t="n"/>
      <c r="C601" s="321">
        <f>IF(ISBLANK($A601),"",IF(COUNTIFS($A$5:$A$504,$A601,$Q$5:$Q$504,"*OUTSTANDING*")+COUNTIFS($A$671:$A$730,$A601,$R$671:$R$730,"*OUTSTANDING*")&gt;0,"PROVISIONAL",SUMIF($A$5:$A$504,$A601,$Q$5:$Q$504)+SUMIF($A$671:$A$730,$A601,$R$671:$R$730)))</f>
        <v/>
      </c>
      <c r="D601" s="321">
        <f>IF(ISBLANK($A601),"",IF(COUNTIFS($A$5:$A$504,$A601,$R$5:$R$504,"*OUTSTANDING*")+COUNTIFS($A$671:$A$730,$A601,$S$671:$S$730,"*OUTSTANDING*")&gt;0,"PROVISIONAL",SUMIF($A$5:$A$504,$A601,$R$5:$R$504)+SUMIF($A$671:$A$730,$A601,$S$671:$S$730)))</f>
        <v/>
      </c>
      <c r="E601" s="321">
        <f>IF(COUNT(C601,D601)&lt;2,"",IF(N(C601)=0,"",D601/C601))</f>
        <v/>
      </c>
      <c r="F601" s="180" t="n"/>
      <c r="G601" s="180" t="n"/>
      <c r="H601" s="270" t="n"/>
      <c r="I601" s="270" t="n"/>
      <c r="J601" s="270" t="n"/>
      <c r="K601" s="270" t="n"/>
      <c r="L601" s="270" t="n"/>
      <c r="M601" s="270" t="n"/>
      <c r="N601" s="270" t="n"/>
      <c r="O601" s="270" t="n"/>
      <c r="P601" s="270" t="n"/>
      <c r="Q601" s="270" t="n"/>
    </row>
    <row r="602">
      <c r="A602" s="180" t="n"/>
      <c r="B602" s="180" t="n"/>
      <c r="C602" s="321">
        <f>IF(ISBLANK($A602),"",IF(COUNTIFS($A$5:$A$504,$A602,$Q$5:$Q$504,"*OUTSTANDING*")+COUNTIFS($A$671:$A$730,$A602,$R$671:$R$730,"*OUTSTANDING*")&gt;0,"PROVISIONAL",SUMIF($A$5:$A$504,$A602,$Q$5:$Q$504)+SUMIF($A$671:$A$730,$A602,$R$671:$R$730)))</f>
        <v/>
      </c>
      <c r="D602" s="321">
        <f>IF(ISBLANK($A602),"",IF(COUNTIFS($A$5:$A$504,$A602,$R$5:$R$504,"*OUTSTANDING*")+COUNTIFS($A$671:$A$730,$A602,$S$671:$S$730,"*OUTSTANDING*")&gt;0,"PROVISIONAL",SUMIF($A$5:$A$504,$A602,$R$5:$R$504)+SUMIF($A$671:$A$730,$A602,$S$671:$S$730)))</f>
        <v/>
      </c>
      <c r="E602" s="321">
        <f>IF(COUNT(C602,D602)&lt;2,"",IF(N(C602)=0,"",D602/C602))</f>
        <v/>
      </c>
      <c r="F602" s="180" t="n"/>
      <c r="G602" s="180" t="n"/>
      <c r="H602" s="270" t="n"/>
      <c r="I602" s="270" t="n"/>
      <c r="J602" s="270" t="n"/>
      <c r="K602" s="270" t="n"/>
      <c r="L602" s="270" t="n"/>
      <c r="M602" s="270" t="n"/>
      <c r="N602" s="270" t="n"/>
      <c r="O602" s="270" t="n"/>
      <c r="P602" s="270" t="n"/>
      <c r="Q602" s="270" t="n"/>
    </row>
    <row r="603">
      <c r="A603" s="180" t="n"/>
      <c r="B603" s="180" t="n"/>
      <c r="C603" s="321">
        <f>IF(ISBLANK($A603),"",IF(COUNTIFS($A$5:$A$504,$A603,$Q$5:$Q$504,"*OUTSTANDING*")+COUNTIFS($A$671:$A$730,$A603,$R$671:$R$730,"*OUTSTANDING*")&gt;0,"PROVISIONAL",SUMIF($A$5:$A$504,$A603,$Q$5:$Q$504)+SUMIF($A$671:$A$730,$A603,$R$671:$R$730)))</f>
        <v/>
      </c>
      <c r="D603" s="321">
        <f>IF(ISBLANK($A603),"",IF(COUNTIFS($A$5:$A$504,$A603,$R$5:$R$504,"*OUTSTANDING*")+COUNTIFS($A$671:$A$730,$A603,$S$671:$S$730,"*OUTSTANDING*")&gt;0,"PROVISIONAL",SUMIF($A$5:$A$504,$A603,$R$5:$R$504)+SUMIF($A$671:$A$730,$A603,$S$671:$S$730)))</f>
        <v/>
      </c>
      <c r="E603" s="321">
        <f>IF(COUNT(C603,D603)&lt;2,"",IF(N(C603)=0,"",D603/C603))</f>
        <v/>
      </c>
      <c r="F603" s="180" t="n"/>
      <c r="G603" s="180" t="n"/>
      <c r="H603" s="270" t="n"/>
      <c r="I603" s="270" t="n"/>
      <c r="J603" s="270" t="n"/>
      <c r="K603" s="270" t="n"/>
      <c r="L603" s="270" t="n"/>
      <c r="M603" s="270" t="n"/>
      <c r="N603" s="270" t="n"/>
      <c r="O603" s="270" t="n"/>
      <c r="P603" s="270" t="n"/>
      <c r="Q603" s="270" t="n"/>
    </row>
    <row r="604">
      <c r="A604" s="180" t="n"/>
      <c r="B604" s="180" t="n"/>
      <c r="C604" s="321">
        <f>IF(ISBLANK($A604),"",IF(COUNTIFS($A$5:$A$504,$A604,$Q$5:$Q$504,"*OUTSTANDING*")+COUNTIFS($A$671:$A$730,$A604,$R$671:$R$730,"*OUTSTANDING*")&gt;0,"PROVISIONAL",SUMIF($A$5:$A$504,$A604,$Q$5:$Q$504)+SUMIF($A$671:$A$730,$A604,$R$671:$R$730)))</f>
        <v/>
      </c>
      <c r="D604" s="321">
        <f>IF(ISBLANK($A604),"",IF(COUNTIFS($A$5:$A$504,$A604,$R$5:$R$504,"*OUTSTANDING*")+COUNTIFS($A$671:$A$730,$A604,$S$671:$S$730,"*OUTSTANDING*")&gt;0,"PROVISIONAL",SUMIF($A$5:$A$504,$A604,$R$5:$R$504)+SUMIF($A$671:$A$730,$A604,$S$671:$S$730)))</f>
        <v/>
      </c>
      <c r="E604" s="321">
        <f>IF(COUNT(C604,D604)&lt;2,"",IF(N(C604)=0,"",D604/C604))</f>
        <v/>
      </c>
      <c r="F604" s="180" t="n"/>
      <c r="G604" s="180" t="n"/>
      <c r="H604" s="270" t="n"/>
      <c r="I604" s="270" t="n"/>
      <c r="J604" s="270" t="n"/>
      <c r="K604" s="270" t="n"/>
      <c r="L604" s="270" t="n"/>
      <c r="M604" s="270" t="n"/>
      <c r="N604" s="270" t="n"/>
      <c r="O604" s="270" t="n"/>
      <c r="P604" s="270" t="n"/>
      <c r="Q604" s="270" t="n"/>
    </row>
    <row r="605">
      <c r="A605" s="180" t="n"/>
      <c r="B605" s="180" t="n"/>
      <c r="C605" s="321">
        <f>IF(ISBLANK($A605),"",IF(COUNTIFS($A$5:$A$504,$A605,$Q$5:$Q$504,"*OUTSTANDING*")+COUNTIFS($A$671:$A$730,$A605,$R$671:$R$730,"*OUTSTANDING*")&gt;0,"PROVISIONAL",SUMIF($A$5:$A$504,$A605,$Q$5:$Q$504)+SUMIF($A$671:$A$730,$A605,$R$671:$R$730)))</f>
        <v/>
      </c>
      <c r="D605" s="321">
        <f>IF(ISBLANK($A605),"",IF(COUNTIFS($A$5:$A$504,$A605,$R$5:$R$504,"*OUTSTANDING*")+COUNTIFS($A$671:$A$730,$A605,$S$671:$S$730,"*OUTSTANDING*")&gt;0,"PROVISIONAL",SUMIF($A$5:$A$504,$A605,$R$5:$R$504)+SUMIF($A$671:$A$730,$A605,$S$671:$S$730)))</f>
        <v/>
      </c>
      <c r="E605" s="321">
        <f>IF(COUNT(C605,D605)&lt;2,"",IF(N(C605)=0,"",D605/C605))</f>
        <v/>
      </c>
      <c r="F605" s="180" t="n"/>
      <c r="G605" s="180" t="n"/>
      <c r="H605" s="270" t="n"/>
      <c r="I605" s="270" t="n"/>
      <c r="J605" s="270" t="n"/>
      <c r="K605" s="270" t="n"/>
      <c r="L605" s="270" t="n"/>
      <c r="M605" s="270" t="n"/>
      <c r="N605" s="270" t="n"/>
      <c r="O605" s="270" t="n"/>
      <c r="P605" s="270" t="n"/>
      <c r="Q605" s="270" t="n"/>
    </row>
    <row r="606">
      <c r="A606" s="180" t="n"/>
      <c r="B606" s="180" t="n"/>
      <c r="C606" s="321">
        <f>IF(ISBLANK($A606),"",IF(COUNTIFS($A$5:$A$504,$A606,$Q$5:$Q$504,"*OUTSTANDING*")+COUNTIFS($A$671:$A$730,$A606,$R$671:$R$730,"*OUTSTANDING*")&gt;0,"PROVISIONAL",SUMIF($A$5:$A$504,$A606,$Q$5:$Q$504)+SUMIF($A$671:$A$730,$A606,$R$671:$R$730)))</f>
        <v/>
      </c>
      <c r="D606" s="321">
        <f>IF(ISBLANK($A606),"",IF(COUNTIFS($A$5:$A$504,$A606,$R$5:$R$504,"*OUTSTANDING*")+COUNTIFS($A$671:$A$730,$A606,$S$671:$S$730,"*OUTSTANDING*")&gt;0,"PROVISIONAL",SUMIF($A$5:$A$504,$A606,$R$5:$R$504)+SUMIF($A$671:$A$730,$A606,$S$671:$S$730)))</f>
        <v/>
      </c>
      <c r="E606" s="321">
        <f>IF(COUNT(C606,D606)&lt;2,"",IF(N(C606)=0,"",D606/C606))</f>
        <v/>
      </c>
      <c r="F606" s="180" t="n"/>
      <c r="G606" s="180" t="n"/>
      <c r="H606" s="270" t="n"/>
      <c r="I606" s="270" t="n"/>
      <c r="J606" s="270" t="n"/>
      <c r="K606" s="270" t="n"/>
      <c r="L606" s="270" t="n"/>
      <c r="M606" s="270" t="n"/>
      <c r="N606" s="270" t="n"/>
      <c r="O606" s="270" t="n"/>
      <c r="P606" s="270" t="n"/>
      <c r="Q606" s="270" t="n"/>
    </row>
    <row r="607">
      <c r="A607" s="180" t="n"/>
      <c r="B607" s="180" t="n"/>
      <c r="C607" s="321">
        <f>IF(ISBLANK($A607),"",IF(COUNTIFS($A$5:$A$504,$A607,$Q$5:$Q$504,"*OUTSTANDING*")+COUNTIFS($A$671:$A$730,$A607,$R$671:$R$730,"*OUTSTANDING*")&gt;0,"PROVISIONAL",SUMIF($A$5:$A$504,$A607,$Q$5:$Q$504)+SUMIF($A$671:$A$730,$A607,$R$671:$R$730)))</f>
        <v/>
      </c>
      <c r="D607" s="321">
        <f>IF(ISBLANK($A607),"",IF(COUNTIFS($A$5:$A$504,$A607,$R$5:$R$504,"*OUTSTANDING*")+COUNTIFS($A$671:$A$730,$A607,$S$671:$S$730,"*OUTSTANDING*")&gt;0,"PROVISIONAL",SUMIF($A$5:$A$504,$A607,$R$5:$R$504)+SUMIF($A$671:$A$730,$A607,$S$671:$S$730)))</f>
        <v/>
      </c>
      <c r="E607" s="321">
        <f>IF(COUNT(C607,D607)&lt;2,"",IF(N(C607)=0,"",D607/C607))</f>
        <v/>
      </c>
      <c r="F607" s="180" t="n"/>
      <c r="G607" s="180" t="n"/>
      <c r="H607" s="270" t="n"/>
      <c r="I607" s="270" t="n"/>
      <c r="J607" s="270" t="n"/>
      <c r="K607" s="270" t="n"/>
      <c r="L607" s="270" t="n"/>
      <c r="M607" s="270" t="n"/>
      <c r="N607" s="270" t="n"/>
      <c r="O607" s="270" t="n"/>
      <c r="P607" s="270" t="n"/>
      <c r="Q607" s="270" t="n"/>
    </row>
    <row r="608">
      <c r="A608" s="180" t="n"/>
      <c r="B608" s="180" t="n"/>
      <c r="C608" s="321">
        <f>IF(ISBLANK($A608),"",IF(COUNTIFS($A$5:$A$504,$A608,$Q$5:$Q$504,"*OUTSTANDING*")+COUNTIFS($A$671:$A$730,$A608,$R$671:$R$730,"*OUTSTANDING*")&gt;0,"PROVISIONAL",SUMIF($A$5:$A$504,$A608,$Q$5:$Q$504)+SUMIF($A$671:$A$730,$A608,$R$671:$R$730)))</f>
        <v/>
      </c>
      <c r="D608" s="321">
        <f>IF(ISBLANK($A608),"",IF(COUNTIFS($A$5:$A$504,$A608,$R$5:$R$504,"*OUTSTANDING*")+COUNTIFS($A$671:$A$730,$A608,$S$671:$S$730,"*OUTSTANDING*")&gt;0,"PROVISIONAL",SUMIF($A$5:$A$504,$A608,$R$5:$R$504)+SUMIF($A$671:$A$730,$A608,$S$671:$S$730)))</f>
        <v/>
      </c>
      <c r="E608" s="321">
        <f>IF(COUNT(C608,D608)&lt;2,"",IF(N(C608)=0,"",D608/C608))</f>
        <v/>
      </c>
      <c r="F608" s="180" t="n"/>
      <c r="G608" s="180" t="n"/>
      <c r="H608" s="270" t="n"/>
      <c r="I608" s="270" t="n"/>
      <c r="J608" s="270" t="n"/>
      <c r="K608" s="270" t="n"/>
      <c r="L608" s="270" t="n"/>
      <c r="M608" s="270" t="n"/>
      <c r="N608" s="270" t="n"/>
      <c r="O608" s="270" t="n"/>
      <c r="P608" s="270" t="n"/>
      <c r="Q608" s="270" t="n"/>
    </row>
    <row r="609">
      <c r="A609" s="180" t="n"/>
      <c r="B609" s="180" t="n"/>
      <c r="C609" s="321">
        <f>IF(ISBLANK($A609),"",IF(COUNTIFS($A$5:$A$504,$A609,$Q$5:$Q$504,"*OUTSTANDING*")+COUNTIFS($A$671:$A$730,$A609,$R$671:$R$730,"*OUTSTANDING*")&gt;0,"PROVISIONAL",SUMIF($A$5:$A$504,$A609,$Q$5:$Q$504)+SUMIF($A$671:$A$730,$A609,$R$671:$R$730)))</f>
        <v/>
      </c>
      <c r="D609" s="321">
        <f>IF(ISBLANK($A609),"",IF(COUNTIFS($A$5:$A$504,$A609,$R$5:$R$504,"*OUTSTANDING*")+COUNTIFS($A$671:$A$730,$A609,$S$671:$S$730,"*OUTSTANDING*")&gt;0,"PROVISIONAL",SUMIF($A$5:$A$504,$A609,$R$5:$R$504)+SUMIF($A$671:$A$730,$A609,$S$671:$S$730)))</f>
        <v/>
      </c>
      <c r="E609" s="321">
        <f>IF(COUNT(C609,D609)&lt;2,"",IF(N(C609)=0,"",D609/C609))</f>
        <v/>
      </c>
      <c r="F609" s="180" t="n"/>
      <c r="G609" s="180" t="n"/>
      <c r="H609" s="270" t="n"/>
      <c r="I609" s="270" t="n"/>
      <c r="J609" s="270" t="n"/>
      <c r="K609" s="270" t="n"/>
      <c r="L609" s="270" t="n"/>
      <c r="M609" s="270" t="n"/>
      <c r="N609" s="270" t="n"/>
      <c r="O609" s="270" t="n"/>
      <c r="P609" s="270" t="n"/>
      <c r="Q609" s="270" t="n"/>
    </row>
    <row r="610">
      <c r="A610" s="180" t="n"/>
      <c r="B610" s="180" t="n"/>
      <c r="C610" s="321">
        <f>IF(ISBLANK($A610),"",IF(COUNTIFS($A$5:$A$504,$A610,$Q$5:$Q$504,"*OUTSTANDING*")+COUNTIFS($A$671:$A$730,$A610,$R$671:$R$730,"*OUTSTANDING*")&gt;0,"PROVISIONAL",SUMIF($A$5:$A$504,$A610,$Q$5:$Q$504)+SUMIF($A$671:$A$730,$A610,$R$671:$R$730)))</f>
        <v/>
      </c>
      <c r="D610" s="321">
        <f>IF(ISBLANK($A610),"",IF(COUNTIFS($A$5:$A$504,$A610,$R$5:$R$504,"*OUTSTANDING*")+COUNTIFS($A$671:$A$730,$A610,$S$671:$S$730,"*OUTSTANDING*")&gt;0,"PROVISIONAL",SUMIF($A$5:$A$504,$A610,$R$5:$R$504)+SUMIF($A$671:$A$730,$A610,$S$671:$S$730)))</f>
        <v/>
      </c>
      <c r="E610" s="321">
        <f>IF(COUNT(C610,D610)&lt;2,"",IF(N(C610)=0,"",D610/C610))</f>
        <v/>
      </c>
      <c r="F610" s="180" t="n"/>
      <c r="G610" s="180" t="n"/>
      <c r="H610" s="270" t="n"/>
      <c r="I610" s="270" t="n"/>
      <c r="J610" s="270" t="n"/>
      <c r="K610" s="270" t="n"/>
      <c r="L610" s="270" t="n"/>
      <c r="M610" s="270" t="n"/>
      <c r="N610" s="270" t="n"/>
      <c r="O610" s="270" t="n"/>
      <c r="P610" s="270" t="n"/>
      <c r="Q610" s="270" t="n"/>
    </row>
    <row r="611">
      <c r="A611" s="180" t="n"/>
      <c r="B611" s="180" t="n"/>
      <c r="C611" s="321">
        <f>IF(ISBLANK($A611),"",IF(COUNTIFS($A$5:$A$504,$A611,$Q$5:$Q$504,"*OUTSTANDING*")+COUNTIFS($A$671:$A$730,$A611,$R$671:$R$730,"*OUTSTANDING*")&gt;0,"PROVISIONAL",SUMIF($A$5:$A$504,$A611,$Q$5:$Q$504)+SUMIF($A$671:$A$730,$A611,$R$671:$R$730)))</f>
        <v/>
      </c>
      <c r="D611" s="321">
        <f>IF(ISBLANK($A611),"",IF(COUNTIFS($A$5:$A$504,$A611,$R$5:$R$504,"*OUTSTANDING*")+COUNTIFS($A$671:$A$730,$A611,$S$671:$S$730,"*OUTSTANDING*")&gt;0,"PROVISIONAL",SUMIF($A$5:$A$504,$A611,$R$5:$R$504)+SUMIF($A$671:$A$730,$A611,$S$671:$S$730)))</f>
        <v/>
      </c>
      <c r="E611" s="321">
        <f>IF(COUNT(C611,D611)&lt;2,"",IF(N(C611)=0,"",D611/C611))</f>
        <v/>
      </c>
      <c r="F611" s="180" t="n"/>
      <c r="G611" s="180" t="n"/>
      <c r="H611" s="270" t="n"/>
      <c r="I611" s="270" t="n"/>
      <c r="J611" s="270" t="n"/>
      <c r="K611" s="270" t="n"/>
      <c r="L611" s="270" t="n"/>
      <c r="M611" s="270" t="n"/>
      <c r="N611" s="270" t="n"/>
      <c r="O611" s="270" t="n"/>
      <c r="P611" s="270" t="n"/>
      <c r="Q611" s="270" t="n"/>
    </row>
    <row r="612">
      <c r="A612" s="180" t="n"/>
      <c r="B612" s="180" t="n"/>
      <c r="C612" s="321">
        <f>IF(ISBLANK($A612),"",IF(COUNTIFS($A$5:$A$504,$A612,$Q$5:$Q$504,"*OUTSTANDING*")+COUNTIFS($A$671:$A$730,$A612,$R$671:$R$730,"*OUTSTANDING*")&gt;0,"PROVISIONAL",SUMIF($A$5:$A$504,$A612,$Q$5:$Q$504)+SUMIF($A$671:$A$730,$A612,$R$671:$R$730)))</f>
        <v/>
      </c>
      <c r="D612" s="321">
        <f>IF(ISBLANK($A612),"",IF(COUNTIFS($A$5:$A$504,$A612,$R$5:$R$504,"*OUTSTANDING*")+COUNTIFS($A$671:$A$730,$A612,$S$671:$S$730,"*OUTSTANDING*")&gt;0,"PROVISIONAL",SUMIF($A$5:$A$504,$A612,$R$5:$R$504)+SUMIF($A$671:$A$730,$A612,$S$671:$S$730)))</f>
        <v/>
      </c>
      <c r="E612" s="321">
        <f>IF(COUNT(C612,D612)&lt;2,"",IF(N(C612)=0,"",D612/C612))</f>
        <v/>
      </c>
      <c r="F612" s="180" t="n"/>
      <c r="G612" s="180" t="n"/>
      <c r="H612" s="270" t="n"/>
      <c r="I612" s="270" t="n"/>
      <c r="J612" s="270" t="n"/>
      <c r="K612" s="270" t="n"/>
      <c r="L612" s="270" t="n"/>
      <c r="M612" s="270" t="n"/>
      <c r="N612" s="270" t="n"/>
      <c r="O612" s="270" t="n"/>
      <c r="P612" s="270" t="n"/>
      <c r="Q612" s="270" t="n"/>
    </row>
    <row r="613">
      <c r="A613" s="180" t="n"/>
      <c r="B613" s="180" t="n"/>
      <c r="C613" s="321">
        <f>IF(ISBLANK($A613),"",IF(COUNTIFS($A$5:$A$504,$A613,$Q$5:$Q$504,"*OUTSTANDING*")+COUNTIFS($A$671:$A$730,$A613,$R$671:$R$730,"*OUTSTANDING*")&gt;0,"PROVISIONAL",SUMIF($A$5:$A$504,$A613,$Q$5:$Q$504)+SUMIF($A$671:$A$730,$A613,$R$671:$R$730)))</f>
        <v/>
      </c>
      <c r="D613" s="321">
        <f>IF(ISBLANK($A613),"",IF(COUNTIFS($A$5:$A$504,$A613,$R$5:$R$504,"*OUTSTANDING*")+COUNTIFS($A$671:$A$730,$A613,$S$671:$S$730,"*OUTSTANDING*")&gt;0,"PROVISIONAL",SUMIF($A$5:$A$504,$A613,$R$5:$R$504)+SUMIF($A$671:$A$730,$A613,$S$671:$S$730)))</f>
        <v/>
      </c>
      <c r="E613" s="321">
        <f>IF(COUNT(C613,D613)&lt;2,"",IF(N(C613)=0,"",D613/C613))</f>
        <v/>
      </c>
      <c r="F613" s="180" t="n"/>
      <c r="G613" s="180" t="n"/>
      <c r="H613" s="270" t="n"/>
      <c r="I613" s="270" t="n"/>
      <c r="J613" s="270" t="n"/>
      <c r="K613" s="270" t="n"/>
      <c r="L613" s="270" t="n"/>
      <c r="M613" s="270" t="n"/>
      <c r="N613" s="270" t="n"/>
      <c r="O613" s="270" t="n"/>
      <c r="P613" s="270" t="n"/>
      <c r="Q613" s="270" t="n"/>
    </row>
    <row r="614">
      <c r="A614" s="180" t="n"/>
      <c r="B614" s="180" t="n"/>
      <c r="C614" s="321">
        <f>IF(ISBLANK($A614),"",IF(COUNTIFS($A$5:$A$504,$A614,$Q$5:$Q$504,"*OUTSTANDING*")+COUNTIFS($A$671:$A$730,$A614,$R$671:$R$730,"*OUTSTANDING*")&gt;0,"PROVISIONAL",SUMIF($A$5:$A$504,$A614,$Q$5:$Q$504)+SUMIF($A$671:$A$730,$A614,$R$671:$R$730)))</f>
        <v/>
      </c>
      <c r="D614" s="321">
        <f>IF(ISBLANK($A614),"",IF(COUNTIFS($A$5:$A$504,$A614,$R$5:$R$504,"*OUTSTANDING*")+COUNTIFS($A$671:$A$730,$A614,$S$671:$S$730,"*OUTSTANDING*")&gt;0,"PROVISIONAL",SUMIF($A$5:$A$504,$A614,$R$5:$R$504)+SUMIF($A$671:$A$730,$A614,$S$671:$S$730)))</f>
        <v/>
      </c>
      <c r="E614" s="321">
        <f>IF(COUNT(C614,D614)&lt;2,"",IF(N(C614)=0,"",D614/C614))</f>
        <v/>
      </c>
      <c r="F614" s="180" t="n"/>
      <c r="G614" s="180" t="n"/>
      <c r="H614" s="270" t="n"/>
      <c r="I614" s="270" t="n"/>
      <c r="J614" s="270" t="n"/>
      <c r="K614" s="270" t="n"/>
      <c r="L614" s="270" t="n"/>
      <c r="M614" s="270" t="n"/>
      <c r="N614" s="270" t="n"/>
      <c r="O614" s="270" t="n"/>
      <c r="P614" s="270" t="n"/>
      <c r="Q614" s="270" t="n"/>
    </row>
    <row r="615">
      <c r="A615" s="180" t="n"/>
      <c r="B615" s="180" t="n"/>
      <c r="C615" s="321">
        <f>IF(ISBLANK($A615),"",IF(COUNTIFS($A$5:$A$504,$A615,$Q$5:$Q$504,"*OUTSTANDING*")+COUNTIFS($A$671:$A$730,$A615,$R$671:$R$730,"*OUTSTANDING*")&gt;0,"PROVISIONAL",SUMIF($A$5:$A$504,$A615,$Q$5:$Q$504)+SUMIF($A$671:$A$730,$A615,$R$671:$R$730)))</f>
        <v/>
      </c>
      <c r="D615" s="321">
        <f>IF(ISBLANK($A615),"",IF(COUNTIFS($A$5:$A$504,$A615,$R$5:$R$504,"*OUTSTANDING*")+COUNTIFS($A$671:$A$730,$A615,$S$671:$S$730,"*OUTSTANDING*")&gt;0,"PROVISIONAL",SUMIF($A$5:$A$504,$A615,$R$5:$R$504)+SUMIF($A$671:$A$730,$A615,$S$671:$S$730)))</f>
        <v/>
      </c>
      <c r="E615" s="321">
        <f>IF(COUNT(C615,D615)&lt;2,"",IF(N(C615)=0,"",D615/C615))</f>
        <v/>
      </c>
      <c r="F615" s="180" t="n"/>
      <c r="G615" s="180" t="n"/>
      <c r="H615" s="270" t="n"/>
      <c r="I615" s="270" t="n"/>
      <c r="J615" s="270" t="n"/>
      <c r="K615" s="270" t="n"/>
      <c r="L615" s="270" t="n"/>
      <c r="M615" s="270" t="n"/>
      <c r="N615" s="270" t="n"/>
      <c r="O615" s="270" t="n"/>
      <c r="P615" s="270" t="n"/>
      <c r="Q615" s="270" t="n"/>
    </row>
    <row r="616">
      <c r="A616" s="180" t="n"/>
      <c r="B616" s="180" t="n"/>
      <c r="C616" s="321">
        <f>IF(ISBLANK($A616),"",IF(COUNTIFS($A$5:$A$504,$A616,$Q$5:$Q$504,"*OUTSTANDING*")+COUNTIFS($A$671:$A$730,$A616,$R$671:$R$730,"*OUTSTANDING*")&gt;0,"PROVISIONAL",SUMIF($A$5:$A$504,$A616,$Q$5:$Q$504)+SUMIF($A$671:$A$730,$A616,$R$671:$R$730)))</f>
        <v/>
      </c>
      <c r="D616" s="321">
        <f>IF(ISBLANK($A616),"",IF(COUNTIFS($A$5:$A$504,$A616,$R$5:$R$504,"*OUTSTANDING*")+COUNTIFS($A$671:$A$730,$A616,$S$671:$S$730,"*OUTSTANDING*")&gt;0,"PROVISIONAL",SUMIF($A$5:$A$504,$A616,$R$5:$R$504)+SUMIF($A$671:$A$730,$A616,$S$671:$S$730)))</f>
        <v/>
      </c>
      <c r="E616" s="321">
        <f>IF(COUNT(C616,D616)&lt;2,"",IF(N(C616)=0,"",D616/C616))</f>
        <v/>
      </c>
      <c r="F616" s="180" t="n"/>
      <c r="G616" s="180" t="n"/>
      <c r="H616" s="270" t="n"/>
      <c r="I616" s="270" t="n"/>
      <c r="J616" s="270" t="n"/>
      <c r="K616" s="270" t="n"/>
      <c r="L616" s="270" t="n"/>
      <c r="M616" s="270" t="n"/>
      <c r="N616" s="270" t="n"/>
      <c r="O616" s="270" t="n"/>
      <c r="P616" s="270" t="n"/>
      <c r="Q616" s="270" t="n"/>
    </row>
    <row r="617">
      <c r="A617" s="180" t="n"/>
      <c r="B617" s="180" t="n"/>
      <c r="C617" s="321">
        <f>IF(ISBLANK($A617),"",IF(COUNTIFS($A$5:$A$504,$A617,$Q$5:$Q$504,"*OUTSTANDING*")+COUNTIFS($A$671:$A$730,$A617,$R$671:$R$730,"*OUTSTANDING*")&gt;0,"PROVISIONAL",SUMIF($A$5:$A$504,$A617,$Q$5:$Q$504)+SUMIF($A$671:$A$730,$A617,$R$671:$R$730)))</f>
        <v/>
      </c>
      <c r="D617" s="321">
        <f>IF(ISBLANK($A617),"",IF(COUNTIFS($A$5:$A$504,$A617,$R$5:$R$504,"*OUTSTANDING*")+COUNTIFS($A$671:$A$730,$A617,$S$671:$S$730,"*OUTSTANDING*")&gt;0,"PROVISIONAL",SUMIF($A$5:$A$504,$A617,$R$5:$R$504)+SUMIF($A$671:$A$730,$A617,$S$671:$S$730)))</f>
        <v/>
      </c>
      <c r="E617" s="321">
        <f>IF(COUNT(C617,D617)&lt;2,"",IF(N(C617)=0,"",D617/C617))</f>
        <v/>
      </c>
      <c r="F617" s="180" t="n"/>
      <c r="G617" s="180" t="n"/>
      <c r="H617" s="270" t="n"/>
      <c r="I617" s="270" t="n"/>
      <c r="J617" s="270" t="n"/>
      <c r="K617" s="270" t="n"/>
      <c r="L617" s="270" t="n"/>
      <c r="M617" s="270" t="n"/>
      <c r="N617" s="270" t="n"/>
      <c r="O617" s="270" t="n"/>
      <c r="P617" s="270" t="n"/>
      <c r="Q617" s="270" t="n"/>
    </row>
    <row r="618">
      <c r="A618" s="180" t="n"/>
      <c r="B618" s="180" t="n"/>
      <c r="C618" s="321">
        <f>IF(ISBLANK($A618),"",IF(COUNTIFS($A$5:$A$504,$A618,$Q$5:$Q$504,"*OUTSTANDING*")+COUNTIFS($A$671:$A$730,$A618,$R$671:$R$730,"*OUTSTANDING*")&gt;0,"PROVISIONAL",SUMIF($A$5:$A$504,$A618,$Q$5:$Q$504)+SUMIF($A$671:$A$730,$A618,$R$671:$R$730)))</f>
        <v/>
      </c>
      <c r="D618" s="321">
        <f>IF(ISBLANK($A618),"",IF(COUNTIFS($A$5:$A$504,$A618,$R$5:$R$504,"*OUTSTANDING*")+COUNTIFS($A$671:$A$730,$A618,$S$671:$S$730,"*OUTSTANDING*")&gt;0,"PROVISIONAL",SUMIF($A$5:$A$504,$A618,$R$5:$R$504)+SUMIF($A$671:$A$730,$A618,$S$671:$S$730)))</f>
        <v/>
      </c>
      <c r="E618" s="321">
        <f>IF(COUNT(C618,D618)&lt;2,"",IF(N(C618)=0,"",D618/C618))</f>
        <v/>
      </c>
      <c r="F618" s="180" t="n"/>
      <c r="G618" s="180" t="n"/>
      <c r="H618" s="270" t="n"/>
      <c r="I618" s="270" t="n"/>
      <c r="J618" s="270" t="n"/>
      <c r="K618" s="270" t="n"/>
      <c r="L618" s="270" t="n"/>
      <c r="M618" s="270" t="n"/>
      <c r="N618" s="270" t="n"/>
      <c r="O618" s="270" t="n"/>
      <c r="P618" s="270" t="n"/>
      <c r="Q618" s="270" t="n"/>
    </row>
    <row r="619">
      <c r="A619" s="180" t="n"/>
      <c r="B619" s="180" t="n"/>
      <c r="C619" s="321">
        <f>IF(ISBLANK($A619),"",IF(COUNTIFS($A$5:$A$504,$A619,$Q$5:$Q$504,"*OUTSTANDING*")+COUNTIFS($A$671:$A$730,$A619,$R$671:$R$730,"*OUTSTANDING*")&gt;0,"PROVISIONAL",SUMIF($A$5:$A$504,$A619,$Q$5:$Q$504)+SUMIF($A$671:$A$730,$A619,$R$671:$R$730)))</f>
        <v/>
      </c>
      <c r="D619" s="321">
        <f>IF(ISBLANK($A619),"",IF(COUNTIFS($A$5:$A$504,$A619,$R$5:$R$504,"*OUTSTANDING*")+COUNTIFS($A$671:$A$730,$A619,$S$671:$S$730,"*OUTSTANDING*")&gt;0,"PROVISIONAL",SUMIF($A$5:$A$504,$A619,$R$5:$R$504)+SUMIF($A$671:$A$730,$A619,$S$671:$S$730)))</f>
        <v/>
      </c>
      <c r="E619" s="321">
        <f>IF(COUNT(C619,D619)&lt;2,"",IF(N(C619)=0,"",D619/C619))</f>
        <v/>
      </c>
      <c r="F619" s="180" t="n"/>
      <c r="G619" s="180" t="n"/>
      <c r="H619" s="270" t="n"/>
      <c r="I619" s="270" t="n"/>
      <c r="J619" s="270" t="n"/>
      <c r="K619" s="270" t="n"/>
      <c r="L619" s="270" t="n"/>
      <c r="M619" s="270" t="n"/>
      <c r="N619" s="270" t="n"/>
      <c r="O619" s="270" t="n"/>
      <c r="P619" s="270" t="n"/>
      <c r="Q619" s="270" t="n"/>
    </row>
    <row r="620">
      <c r="A620" s="180" t="n"/>
      <c r="B620" s="180" t="n"/>
      <c r="C620" s="321">
        <f>IF(ISBLANK($A620),"",IF(COUNTIFS($A$5:$A$504,$A620,$Q$5:$Q$504,"*OUTSTANDING*")+COUNTIFS($A$671:$A$730,$A620,$R$671:$R$730,"*OUTSTANDING*")&gt;0,"PROVISIONAL",SUMIF($A$5:$A$504,$A620,$Q$5:$Q$504)+SUMIF($A$671:$A$730,$A620,$R$671:$R$730)))</f>
        <v/>
      </c>
      <c r="D620" s="321">
        <f>IF(ISBLANK($A620),"",IF(COUNTIFS($A$5:$A$504,$A620,$R$5:$R$504,"*OUTSTANDING*")+COUNTIFS($A$671:$A$730,$A620,$S$671:$S$730,"*OUTSTANDING*")&gt;0,"PROVISIONAL",SUMIF($A$5:$A$504,$A620,$R$5:$R$504)+SUMIF($A$671:$A$730,$A620,$S$671:$S$730)))</f>
        <v/>
      </c>
      <c r="E620" s="321">
        <f>IF(COUNT(C620,D620)&lt;2,"",IF(N(C620)=0,"",D620/C620))</f>
        <v/>
      </c>
      <c r="F620" s="180" t="n"/>
      <c r="G620" s="180" t="n"/>
      <c r="H620" s="270" t="n"/>
      <c r="I620" s="270" t="n"/>
      <c r="J620" s="270" t="n"/>
      <c r="K620" s="270" t="n"/>
      <c r="L620" s="270" t="n"/>
      <c r="M620" s="270" t="n"/>
      <c r="N620" s="270" t="n"/>
      <c r="O620" s="270" t="n"/>
      <c r="P620" s="270" t="n"/>
      <c r="Q620" s="270" t="n"/>
    </row>
    <row r="621">
      <c r="A621" s="180" t="n"/>
      <c r="B621" s="180" t="n"/>
      <c r="C621" s="321">
        <f>IF(ISBLANK($A621),"",IF(COUNTIFS($A$5:$A$504,$A621,$Q$5:$Q$504,"*OUTSTANDING*")+COUNTIFS($A$671:$A$730,$A621,$R$671:$R$730,"*OUTSTANDING*")&gt;0,"PROVISIONAL",SUMIF($A$5:$A$504,$A621,$Q$5:$Q$504)+SUMIF($A$671:$A$730,$A621,$R$671:$R$730)))</f>
        <v/>
      </c>
      <c r="D621" s="321">
        <f>IF(ISBLANK($A621),"",IF(COUNTIFS($A$5:$A$504,$A621,$R$5:$R$504,"*OUTSTANDING*")+COUNTIFS($A$671:$A$730,$A621,$S$671:$S$730,"*OUTSTANDING*")&gt;0,"PROVISIONAL",SUMIF($A$5:$A$504,$A621,$R$5:$R$504)+SUMIF($A$671:$A$730,$A621,$S$671:$S$730)))</f>
        <v/>
      </c>
      <c r="E621" s="321">
        <f>IF(COUNT(C621,D621)&lt;2,"",IF(N(C621)=0,"",D621/C621))</f>
        <v/>
      </c>
      <c r="F621" s="180" t="n"/>
      <c r="G621" s="180" t="n"/>
      <c r="H621" s="270" t="n"/>
      <c r="I621" s="270" t="n"/>
      <c r="J621" s="270" t="n"/>
      <c r="K621" s="270" t="n"/>
      <c r="L621" s="270" t="n"/>
      <c r="M621" s="270" t="n"/>
      <c r="N621" s="270" t="n"/>
      <c r="O621" s="270" t="n"/>
      <c r="P621" s="270" t="n"/>
      <c r="Q621" s="270" t="n"/>
    </row>
    <row r="622">
      <c r="A622" s="180" t="n"/>
      <c r="B622" s="180" t="n"/>
      <c r="C622" s="321">
        <f>IF(ISBLANK($A622),"",IF(COUNTIFS($A$5:$A$504,$A622,$Q$5:$Q$504,"*OUTSTANDING*")+COUNTIFS($A$671:$A$730,$A622,$R$671:$R$730,"*OUTSTANDING*")&gt;0,"PROVISIONAL",SUMIF($A$5:$A$504,$A622,$Q$5:$Q$504)+SUMIF($A$671:$A$730,$A622,$R$671:$R$730)))</f>
        <v/>
      </c>
      <c r="D622" s="321">
        <f>IF(ISBLANK($A622),"",IF(COUNTIFS($A$5:$A$504,$A622,$R$5:$R$504,"*OUTSTANDING*")+COUNTIFS($A$671:$A$730,$A622,$S$671:$S$730,"*OUTSTANDING*")&gt;0,"PROVISIONAL",SUMIF($A$5:$A$504,$A622,$R$5:$R$504)+SUMIF($A$671:$A$730,$A622,$S$671:$S$730)))</f>
        <v/>
      </c>
      <c r="E622" s="321">
        <f>IF(COUNT(C622,D622)&lt;2,"",IF(N(C622)=0,"",D622/C622))</f>
        <v/>
      </c>
      <c r="F622" s="180" t="n"/>
      <c r="G622" s="180" t="n"/>
      <c r="H622" s="270" t="n"/>
      <c r="I622" s="270" t="n"/>
      <c r="J622" s="270" t="n"/>
      <c r="K622" s="270" t="n"/>
      <c r="L622" s="270" t="n"/>
      <c r="M622" s="270" t="n"/>
      <c r="N622" s="270" t="n"/>
      <c r="O622" s="270" t="n"/>
      <c r="P622" s="270" t="n"/>
      <c r="Q622" s="270" t="n"/>
    </row>
    <row r="623">
      <c r="A623" s="180" t="n"/>
      <c r="B623" s="180" t="n"/>
      <c r="C623" s="321">
        <f>IF(ISBLANK($A623),"",IF(COUNTIFS($A$5:$A$504,$A623,$Q$5:$Q$504,"*OUTSTANDING*")+COUNTIFS($A$671:$A$730,$A623,$R$671:$R$730,"*OUTSTANDING*")&gt;0,"PROVISIONAL",SUMIF($A$5:$A$504,$A623,$Q$5:$Q$504)+SUMIF($A$671:$A$730,$A623,$R$671:$R$730)))</f>
        <v/>
      </c>
      <c r="D623" s="321">
        <f>IF(ISBLANK($A623),"",IF(COUNTIFS($A$5:$A$504,$A623,$R$5:$R$504,"*OUTSTANDING*")+COUNTIFS($A$671:$A$730,$A623,$S$671:$S$730,"*OUTSTANDING*")&gt;0,"PROVISIONAL",SUMIF($A$5:$A$504,$A623,$R$5:$R$504)+SUMIF($A$671:$A$730,$A623,$S$671:$S$730)))</f>
        <v/>
      </c>
      <c r="E623" s="321">
        <f>IF(COUNT(C623,D623)&lt;2,"",IF(N(C623)=0,"",D623/C623))</f>
        <v/>
      </c>
      <c r="F623" s="180" t="n"/>
      <c r="G623" s="180" t="n"/>
      <c r="H623" s="270" t="n"/>
      <c r="I623" s="270" t="n"/>
      <c r="J623" s="270" t="n"/>
      <c r="K623" s="270" t="n"/>
      <c r="L623" s="270" t="n"/>
      <c r="M623" s="270" t="n"/>
      <c r="N623" s="270" t="n"/>
      <c r="O623" s="270" t="n"/>
      <c r="P623" s="270" t="n"/>
      <c r="Q623" s="270" t="n"/>
    </row>
    <row r="624">
      <c r="A624" s="180" t="n"/>
      <c r="B624" s="180" t="n"/>
      <c r="C624" s="321">
        <f>IF(ISBLANK($A624),"",IF(COUNTIFS($A$5:$A$504,$A624,$Q$5:$Q$504,"*OUTSTANDING*")+COUNTIFS($A$671:$A$730,$A624,$R$671:$R$730,"*OUTSTANDING*")&gt;0,"PROVISIONAL",SUMIF($A$5:$A$504,$A624,$Q$5:$Q$504)+SUMIF($A$671:$A$730,$A624,$R$671:$R$730)))</f>
        <v/>
      </c>
      <c r="D624" s="321">
        <f>IF(ISBLANK($A624),"",IF(COUNTIFS($A$5:$A$504,$A624,$R$5:$R$504,"*OUTSTANDING*")+COUNTIFS($A$671:$A$730,$A624,$S$671:$S$730,"*OUTSTANDING*")&gt;0,"PROVISIONAL",SUMIF($A$5:$A$504,$A624,$R$5:$R$504)+SUMIF($A$671:$A$730,$A624,$S$671:$S$730)))</f>
        <v/>
      </c>
      <c r="E624" s="321">
        <f>IF(COUNT(C624,D624)&lt;2,"",IF(N(C624)=0,"",D624/C624))</f>
        <v/>
      </c>
      <c r="F624" s="180" t="n"/>
      <c r="G624" s="180" t="n"/>
      <c r="H624" s="270" t="n"/>
      <c r="I624" s="270" t="n"/>
      <c r="J624" s="270" t="n"/>
      <c r="K624" s="270" t="n"/>
      <c r="L624" s="270" t="n"/>
      <c r="M624" s="270" t="n"/>
      <c r="N624" s="270" t="n"/>
      <c r="O624" s="270" t="n"/>
      <c r="P624" s="270" t="n"/>
      <c r="Q624" s="270" t="n"/>
    </row>
    <row r="625">
      <c r="A625" s="180" t="n"/>
      <c r="B625" s="180" t="n"/>
      <c r="C625" s="321">
        <f>IF(ISBLANK($A625),"",IF(COUNTIFS($A$5:$A$504,$A625,$Q$5:$Q$504,"*OUTSTANDING*")+COUNTIFS($A$671:$A$730,$A625,$R$671:$R$730,"*OUTSTANDING*")&gt;0,"PROVISIONAL",SUMIF($A$5:$A$504,$A625,$Q$5:$Q$504)+SUMIF($A$671:$A$730,$A625,$R$671:$R$730)))</f>
        <v/>
      </c>
      <c r="D625" s="321">
        <f>IF(ISBLANK($A625),"",IF(COUNTIFS($A$5:$A$504,$A625,$R$5:$R$504,"*OUTSTANDING*")+COUNTIFS($A$671:$A$730,$A625,$S$671:$S$730,"*OUTSTANDING*")&gt;0,"PROVISIONAL",SUMIF($A$5:$A$504,$A625,$R$5:$R$504)+SUMIF($A$671:$A$730,$A625,$S$671:$S$730)))</f>
        <v/>
      </c>
      <c r="E625" s="321">
        <f>IF(COUNT(C625,D625)&lt;2,"",IF(N(C625)=0,"",D625/C625))</f>
        <v/>
      </c>
      <c r="F625" s="180" t="n"/>
      <c r="G625" s="180" t="n"/>
      <c r="H625" s="270" t="n"/>
      <c r="I625" s="270" t="n"/>
      <c r="J625" s="270" t="n"/>
      <c r="K625" s="270" t="n"/>
      <c r="L625" s="270" t="n"/>
      <c r="M625" s="270" t="n"/>
      <c r="N625" s="270" t="n"/>
      <c r="O625" s="270" t="n"/>
      <c r="P625" s="270" t="n"/>
      <c r="Q625" s="270" t="n"/>
    </row>
    <row r="626">
      <c r="A626" s="180" t="n"/>
      <c r="B626" s="180" t="n"/>
      <c r="C626" s="321">
        <f>IF(ISBLANK($A626),"",IF(COUNTIFS($A$5:$A$504,$A626,$Q$5:$Q$504,"*OUTSTANDING*")+COUNTIFS($A$671:$A$730,$A626,$R$671:$R$730,"*OUTSTANDING*")&gt;0,"PROVISIONAL",SUMIF($A$5:$A$504,$A626,$Q$5:$Q$504)+SUMIF($A$671:$A$730,$A626,$R$671:$R$730)))</f>
        <v/>
      </c>
      <c r="D626" s="321">
        <f>IF(ISBLANK($A626),"",IF(COUNTIFS($A$5:$A$504,$A626,$R$5:$R$504,"*OUTSTANDING*")+COUNTIFS($A$671:$A$730,$A626,$S$671:$S$730,"*OUTSTANDING*")&gt;0,"PROVISIONAL",SUMIF($A$5:$A$504,$A626,$R$5:$R$504)+SUMIF($A$671:$A$730,$A626,$S$671:$S$730)))</f>
        <v/>
      </c>
      <c r="E626" s="321">
        <f>IF(COUNT(C626,D626)&lt;2,"",IF(N(C626)=0,"",D626/C626))</f>
        <v/>
      </c>
      <c r="F626" s="180" t="n"/>
      <c r="G626" s="180" t="n"/>
      <c r="H626" s="270" t="n"/>
      <c r="I626" s="270" t="n"/>
      <c r="J626" s="270" t="n"/>
      <c r="K626" s="270" t="n"/>
      <c r="L626" s="270" t="n"/>
      <c r="M626" s="270" t="n"/>
      <c r="N626" s="270" t="n"/>
      <c r="O626" s="270" t="n"/>
      <c r="P626" s="270" t="n"/>
      <c r="Q626" s="270" t="n"/>
    </row>
    <row r="627">
      <c r="A627" s="180" t="n"/>
      <c r="B627" s="180" t="n"/>
      <c r="C627" s="321">
        <f>IF(ISBLANK($A627),"",IF(COUNTIFS($A$5:$A$504,$A627,$Q$5:$Q$504,"*OUTSTANDING*")+COUNTIFS($A$671:$A$730,$A627,$R$671:$R$730,"*OUTSTANDING*")&gt;0,"PROVISIONAL",SUMIF($A$5:$A$504,$A627,$Q$5:$Q$504)+SUMIF($A$671:$A$730,$A627,$R$671:$R$730)))</f>
        <v/>
      </c>
      <c r="D627" s="321">
        <f>IF(ISBLANK($A627),"",IF(COUNTIFS($A$5:$A$504,$A627,$R$5:$R$504,"*OUTSTANDING*")+COUNTIFS($A$671:$A$730,$A627,$S$671:$S$730,"*OUTSTANDING*")&gt;0,"PROVISIONAL",SUMIF($A$5:$A$504,$A627,$R$5:$R$504)+SUMIF($A$671:$A$730,$A627,$S$671:$S$730)))</f>
        <v/>
      </c>
      <c r="E627" s="321">
        <f>IF(COUNT(C627,D627)&lt;2,"",IF(N(C627)=0,"",D627/C627))</f>
        <v/>
      </c>
      <c r="F627" s="180" t="n"/>
      <c r="G627" s="180" t="n"/>
      <c r="H627" s="270" t="n"/>
      <c r="I627" s="270" t="n"/>
      <c r="J627" s="270" t="n"/>
      <c r="K627" s="270" t="n"/>
      <c r="L627" s="270" t="n"/>
      <c r="M627" s="270" t="n"/>
      <c r="N627" s="270" t="n"/>
      <c r="O627" s="270" t="n"/>
      <c r="P627" s="270" t="n"/>
      <c r="Q627" s="270" t="n"/>
    </row>
    <row r="628">
      <c r="A628" s="180" t="n"/>
      <c r="B628" s="180" t="n"/>
      <c r="C628" s="321">
        <f>IF(ISBLANK($A628),"",IF(COUNTIFS($A$5:$A$504,$A628,$Q$5:$Q$504,"*OUTSTANDING*")+COUNTIFS($A$671:$A$730,$A628,$R$671:$R$730,"*OUTSTANDING*")&gt;0,"PROVISIONAL",SUMIF($A$5:$A$504,$A628,$Q$5:$Q$504)+SUMIF($A$671:$A$730,$A628,$R$671:$R$730)))</f>
        <v/>
      </c>
      <c r="D628" s="321">
        <f>IF(ISBLANK($A628),"",IF(COUNTIFS($A$5:$A$504,$A628,$R$5:$R$504,"*OUTSTANDING*")+COUNTIFS($A$671:$A$730,$A628,$S$671:$S$730,"*OUTSTANDING*")&gt;0,"PROVISIONAL",SUMIF($A$5:$A$504,$A628,$R$5:$R$504)+SUMIF($A$671:$A$730,$A628,$S$671:$S$730)))</f>
        <v/>
      </c>
      <c r="E628" s="321">
        <f>IF(COUNT(C628,D628)&lt;2,"",IF(N(C628)=0,"",D628/C628))</f>
        <v/>
      </c>
      <c r="F628" s="180" t="n"/>
      <c r="G628" s="180" t="n"/>
      <c r="H628" s="270" t="n"/>
      <c r="I628" s="270" t="n"/>
      <c r="J628" s="270" t="n"/>
      <c r="K628" s="270" t="n"/>
      <c r="L628" s="270" t="n"/>
      <c r="M628" s="270" t="n"/>
      <c r="N628" s="270" t="n"/>
      <c r="O628" s="270" t="n"/>
      <c r="P628" s="270" t="n"/>
      <c r="Q628" s="270" t="n"/>
    </row>
    <row r="629">
      <c r="A629" s="180" t="n"/>
      <c r="B629" s="180" t="n"/>
      <c r="C629" s="321">
        <f>IF(ISBLANK($A629),"",IF(COUNTIFS($A$5:$A$504,$A629,$Q$5:$Q$504,"*OUTSTANDING*")+COUNTIFS($A$671:$A$730,$A629,$R$671:$R$730,"*OUTSTANDING*")&gt;0,"PROVISIONAL",SUMIF($A$5:$A$504,$A629,$Q$5:$Q$504)+SUMIF($A$671:$A$730,$A629,$R$671:$R$730)))</f>
        <v/>
      </c>
      <c r="D629" s="321">
        <f>IF(ISBLANK($A629),"",IF(COUNTIFS($A$5:$A$504,$A629,$R$5:$R$504,"*OUTSTANDING*")+COUNTIFS($A$671:$A$730,$A629,$S$671:$S$730,"*OUTSTANDING*")&gt;0,"PROVISIONAL",SUMIF($A$5:$A$504,$A629,$R$5:$R$504)+SUMIF($A$671:$A$730,$A629,$S$671:$S$730)))</f>
        <v/>
      </c>
      <c r="E629" s="321">
        <f>IF(COUNT(C629,D629)&lt;2,"",IF(N(C629)=0,"",D629/C629))</f>
        <v/>
      </c>
      <c r="F629" s="180" t="n"/>
      <c r="G629" s="180" t="n"/>
      <c r="H629" s="270" t="n"/>
      <c r="I629" s="270" t="n"/>
      <c r="J629" s="270" t="n"/>
      <c r="K629" s="270" t="n"/>
      <c r="L629" s="270" t="n"/>
      <c r="M629" s="270" t="n"/>
      <c r="N629" s="270" t="n"/>
      <c r="O629" s="270" t="n"/>
      <c r="P629" s="270" t="n"/>
      <c r="Q629" s="270" t="n"/>
    </row>
    <row r="630">
      <c r="A630" s="180" t="n"/>
      <c r="B630" s="180" t="n"/>
      <c r="C630" s="321">
        <f>IF(ISBLANK($A630),"",IF(COUNTIFS($A$5:$A$504,$A630,$Q$5:$Q$504,"*OUTSTANDING*")+COUNTIFS($A$671:$A$730,$A630,$R$671:$R$730,"*OUTSTANDING*")&gt;0,"PROVISIONAL",SUMIF($A$5:$A$504,$A630,$Q$5:$Q$504)+SUMIF($A$671:$A$730,$A630,$R$671:$R$730)))</f>
        <v/>
      </c>
      <c r="D630" s="321">
        <f>IF(ISBLANK($A630),"",IF(COUNTIFS($A$5:$A$504,$A630,$R$5:$R$504,"*OUTSTANDING*")+COUNTIFS($A$671:$A$730,$A630,$S$671:$S$730,"*OUTSTANDING*")&gt;0,"PROVISIONAL",SUMIF($A$5:$A$504,$A630,$R$5:$R$504)+SUMIF($A$671:$A$730,$A630,$S$671:$S$730)))</f>
        <v/>
      </c>
      <c r="E630" s="321">
        <f>IF(COUNT(C630,D630)&lt;2,"",IF(N(C630)=0,"",D630/C630))</f>
        <v/>
      </c>
      <c r="F630" s="180" t="n"/>
      <c r="G630" s="180" t="n"/>
      <c r="H630" s="270" t="n"/>
      <c r="I630" s="270" t="n"/>
      <c r="J630" s="270" t="n"/>
      <c r="K630" s="270" t="n"/>
      <c r="L630" s="270" t="n"/>
      <c r="M630" s="270" t="n"/>
      <c r="N630" s="270" t="n"/>
      <c r="O630" s="270" t="n"/>
      <c r="P630" s="270" t="n"/>
      <c r="Q630" s="270" t="n"/>
    </row>
    <row r="631">
      <c r="A631" s="180" t="n"/>
      <c r="B631" s="180" t="n"/>
      <c r="C631" s="321">
        <f>IF(ISBLANK($A631),"",IF(COUNTIFS($A$5:$A$504,$A631,$Q$5:$Q$504,"*OUTSTANDING*")+COUNTIFS($A$671:$A$730,$A631,$R$671:$R$730,"*OUTSTANDING*")&gt;0,"PROVISIONAL",SUMIF($A$5:$A$504,$A631,$Q$5:$Q$504)+SUMIF($A$671:$A$730,$A631,$R$671:$R$730)))</f>
        <v/>
      </c>
      <c r="D631" s="321">
        <f>IF(ISBLANK($A631),"",IF(COUNTIFS($A$5:$A$504,$A631,$R$5:$R$504,"*OUTSTANDING*")+COUNTIFS($A$671:$A$730,$A631,$S$671:$S$730,"*OUTSTANDING*")&gt;0,"PROVISIONAL",SUMIF($A$5:$A$504,$A631,$R$5:$R$504)+SUMIF($A$671:$A$730,$A631,$S$671:$S$730)))</f>
        <v/>
      </c>
      <c r="E631" s="321">
        <f>IF(COUNT(C631,D631)&lt;2,"",IF(N(C631)=0,"",D631/C631))</f>
        <v/>
      </c>
      <c r="F631" s="180" t="n"/>
      <c r="G631" s="180" t="n"/>
      <c r="H631" s="270" t="n"/>
      <c r="I631" s="270" t="n"/>
      <c r="J631" s="270" t="n"/>
      <c r="K631" s="270" t="n"/>
      <c r="L631" s="270" t="n"/>
      <c r="M631" s="270" t="n"/>
      <c r="N631" s="270" t="n"/>
      <c r="O631" s="270" t="n"/>
      <c r="P631" s="270" t="n"/>
      <c r="Q631" s="270" t="n"/>
    </row>
    <row r="632">
      <c r="A632" s="180" t="n"/>
      <c r="B632" s="180" t="n"/>
      <c r="C632" s="321">
        <f>IF(ISBLANK($A632),"",IF(COUNTIFS($A$5:$A$504,$A632,$Q$5:$Q$504,"*OUTSTANDING*")+COUNTIFS($A$671:$A$730,$A632,$R$671:$R$730,"*OUTSTANDING*")&gt;0,"PROVISIONAL",SUMIF($A$5:$A$504,$A632,$Q$5:$Q$504)+SUMIF($A$671:$A$730,$A632,$R$671:$R$730)))</f>
        <v/>
      </c>
      <c r="D632" s="321">
        <f>IF(ISBLANK($A632),"",IF(COUNTIFS($A$5:$A$504,$A632,$R$5:$R$504,"*OUTSTANDING*")+COUNTIFS($A$671:$A$730,$A632,$S$671:$S$730,"*OUTSTANDING*")&gt;0,"PROVISIONAL",SUMIF($A$5:$A$504,$A632,$R$5:$R$504)+SUMIF($A$671:$A$730,$A632,$S$671:$S$730)))</f>
        <v/>
      </c>
      <c r="E632" s="321">
        <f>IF(COUNT(C632,D632)&lt;2,"",IF(N(C632)=0,"",D632/C632))</f>
        <v/>
      </c>
      <c r="F632" s="180" t="n"/>
      <c r="G632" s="180" t="n"/>
      <c r="H632" s="270" t="n"/>
      <c r="I632" s="270" t="n"/>
      <c r="J632" s="270" t="n"/>
      <c r="K632" s="270" t="n"/>
      <c r="L632" s="270" t="n"/>
      <c r="M632" s="270" t="n"/>
      <c r="N632" s="270" t="n"/>
      <c r="O632" s="270" t="n"/>
      <c r="P632" s="270" t="n"/>
      <c r="Q632" s="270" t="n"/>
    </row>
    <row r="633">
      <c r="A633" s="180" t="n"/>
      <c r="B633" s="180" t="n"/>
      <c r="C633" s="321">
        <f>IF(ISBLANK($A633),"",IF(COUNTIFS($A$5:$A$504,$A633,$Q$5:$Q$504,"*OUTSTANDING*")+COUNTIFS($A$671:$A$730,$A633,$R$671:$R$730,"*OUTSTANDING*")&gt;0,"PROVISIONAL",SUMIF($A$5:$A$504,$A633,$Q$5:$Q$504)+SUMIF($A$671:$A$730,$A633,$R$671:$R$730)))</f>
        <v/>
      </c>
      <c r="D633" s="321">
        <f>IF(ISBLANK($A633),"",IF(COUNTIFS($A$5:$A$504,$A633,$R$5:$R$504,"*OUTSTANDING*")+COUNTIFS($A$671:$A$730,$A633,$S$671:$S$730,"*OUTSTANDING*")&gt;0,"PROVISIONAL",SUMIF($A$5:$A$504,$A633,$R$5:$R$504)+SUMIF($A$671:$A$730,$A633,$S$671:$S$730)))</f>
        <v/>
      </c>
      <c r="E633" s="321">
        <f>IF(COUNT(C633,D633)&lt;2,"",IF(N(C633)=0,"",D633/C633))</f>
        <v/>
      </c>
      <c r="F633" s="180" t="n"/>
      <c r="G633" s="180" t="n"/>
      <c r="H633" s="270" t="n"/>
      <c r="I633" s="270" t="n"/>
      <c r="J633" s="270" t="n"/>
      <c r="K633" s="270" t="n"/>
      <c r="L633" s="270" t="n"/>
      <c r="M633" s="270" t="n"/>
      <c r="N633" s="270" t="n"/>
      <c r="O633" s="270" t="n"/>
      <c r="P633" s="270" t="n"/>
      <c r="Q633" s="270" t="n"/>
    </row>
    <row r="634">
      <c r="A634" s="180" t="n"/>
      <c r="B634" s="180" t="n"/>
      <c r="C634" s="321">
        <f>IF(ISBLANK($A634),"",IF(COUNTIFS($A$5:$A$504,$A634,$Q$5:$Q$504,"*OUTSTANDING*")+COUNTIFS($A$671:$A$730,$A634,$R$671:$R$730,"*OUTSTANDING*")&gt;0,"PROVISIONAL",SUMIF($A$5:$A$504,$A634,$Q$5:$Q$504)+SUMIF($A$671:$A$730,$A634,$R$671:$R$730)))</f>
        <v/>
      </c>
      <c r="D634" s="321">
        <f>IF(ISBLANK($A634),"",IF(COUNTIFS($A$5:$A$504,$A634,$R$5:$R$504,"*OUTSTANDING*")+COUNTIFS($A$671:$A$730,$A634,$S$671:$S$730,"*OUTSTANDING*")&gt;0,"PROVISIONAL",SUMIF($A$5:$A$504,$A634,$R$5:$R$504)+SUMIF($A$671:$A$730,$A634,$S$671:$S$730)))</f>
        <v/>
      </c>
      <c r="E634" s="321">
        <f>IF(COUNT(C634,D634)&lt;2,"",IF(N(C634)=0,"",D634/C634))</f>
        <v/>
      </c>
      <c r="F634" s="180" t="n"/>
      <c r="G634" s="180" t="n"/>
      <c r="H634" s="270" t="n"/>
      <c r="I634" s="270" t="n"/>
      <c r="J634" s="270" t="n"/>
      <c r="K634" s="270" t="n"/>
      <c r="L634" s="270" t="n"/>
      <c r="M634" s="270" t="n"/>
      <c r="N634" s="270" t="n"/>
      <c r="O634" s="270" t="n"/>
      <c r="P634" s="270" t="n"/>
      <c r="Q634" s="270" t="n"/>
    </row>
    <row r="635">
      <c r="A635" s="180" t="n"/>
      <c r="B635" s="180" t="n"/>
      <c r="C635" s="321">
        <f>IF(ISBLANK($A635),"",IF(COUNTIFS($A$5:$A$504,$A635,$Q$5:$Q$504,"*OUTSTANDING*")+COUNTIFS($A$671:$A$730,$A635,$R$671:$R$730,"*OUTSTANDING*")&gt;0,"PROVISIONAL",SUMIF($A$5:$A$504,$A635,$Q$5:$Q$504)+SUMIF($A$671:$A$730,$A635,$R$671:$R$730)))</f>
        <v/>
      </c>
      <c r="D635" s="321">
        <f>IF(ISBLANK($A635),"",IF(COUNTIFS($A$5:$A$504,$A635,$R$5:$R$504,"*OUTSTANDING*")+COUNTIFS($A$671:$A$730,$A635,$S$671:$S$730,"*OUTSTANDING*")&gt;0,"PROVISIONAL",SUMIF($A$5:$A$504,$A635,$R$5:$R$504)+SUMIF($A$671:$A$730,$A635,$S$671:$S$730)))</f>
        <v/>
      </c>
      <c r="E635" s="321">
        <f>IF(COUNT(C635,D635)&lt;2,"",IF(N(C635)=0,"",D635/C635))</f>
        <v/>
      </c>
      <c r="F635" s="180" t="n"/>
      <c r="G635" s="180" t="n"/>
      <c r="H635" s="270" t="n"/>
      <c r="I635" s="270" t="n"/>
      <c r="J635" s="270" t="n"/>
      <c r="K635" s="270" t="n"/>
      <c r="L635" s="270" t="n"/>
      <c r="M635" s="270" t="n"/>
      <c r="N635" s="270" t="n"/>
      <c r="O635" s="270" t="n"/>
      <c r="P635" s="270" t="n"/>
      <c r="Q635" s="270" t="n"/>
    </row>
    <row r="636">
      <c r="A636" s="180" t="n"/>
      <c r="B636" s="180" t="n"/>
      <c r="C636" s="321">
        <f>IF(ISBLANK($A636),"",IF(COUNTIFS($A$5:$A$504,$A636,$Q$5:$Q$504,"*OUTSTANDING*")+COUNTIFS($A$671:$A$730,$A636,$R$671:$R$730,"*OUTSTANDING*")&gt;0,"PROVISIONAL",SUMIF($A$5:$A$504,$A636,$Q$5:$Q$504)+SUMIF($A$671:$A$730,$A636,$R$671:$R$730)))</f>
        <v/>
      </c>
      <c r="D636" s="321">
        <f>IF(ISBLANK($A636),"",IF(COUNTIFS($A$5:$A$504,$A636,$R$5:$R$504,"*OUTSTANDING*")+COUNTIFS($A$671:$A$730,$A636,$S$671:$S$730,"*OUTSTANDING*")&gt;0,"PROVISIONAL",SUMIF($A$5:$A$504,$A636,$R$5:$R$504)+SUMIF($A$671:$A$730,$A636,$S$671:$S$730)))</f>
        <v/>
      </c>
      <c r="E636" s="321">
        <f>IF(COUNT(C636,D636)&lt;2,"",IF(N(C636)=0,"",D636/C636))</f>
        <v/>
      </c>
      <c r="F636" s="180" t="n"/>
      <c r="G636" s="180" t="n"/>
      <c r="H636" s="270" t="n"/>
      <c r="I636" s="270" t="n"/>
      <c r="J636" s="270" t="n"/>
      <c r="K636" s="270" t="n"/>
      <c r="L636" s="270" t="n"/>
      <c r="M636" s="270" t="n"/>
      <c r="N636" s="270" t="n"/>
      <c r="O636" s="270" t="n"/>
      <c r="P636" s="270" t="n"/>
      <c r="Q636" s="270" t="n"/>
    </row>
    <row r="637">
      <c r="A637" s="180" t="n"/>
      <c r="B637" s="180" t="n"/>
      <c r="C637" s="321">
        <f>IF(ISBLANK($A637),"",IF(COUNTIFS($A$5:$A$504,$A637,$Q$5:$Q$504,"*OUTSTANDING*")+COUNTIFS($A$671:$A$730,$A637,$R$671:$R$730,"*OUTSTANDING*")&gt;0,"PROVISIONAL",SUMIF($A$5:$A$504,$A637,$Q$5:$Q$504)+SUMIF($A$671:$A$730,$A637,$R$671:$R$730)))</f>
        <v/>
      </c>
      <c r="D637" s="321">
        <f>IF(ISBLANK($A637),"",IF(COUNTIFS($A$5:$A$504,$A637,$R$5:$R$504,"*OUTSTANDING*")+COUNTIFS($A$671:$A$730,$A637,$S$671:$S$730,"*OUTSTANDING*")&gt;0,"PROVISIONAL",SUMIF($A$5:$A$504,$A637,$R$5:$R$504)+SUMIF($A$671:$A$730,$A637,$S$671:$S$730)))</f>
        <v/>
      </c>
      <c r="E637" s="321">
        <f>IF(COUNT(C637,D637)&lt;2,"",IF(N(C637)=0,"",D637/C637))</f>
        <v/>
      </c>
      <c r="F637" s="180" t="n"/>
      <c r="G637" s="180" t="n"/>
      <c r="H637" s="270" t="n"/>
      <c r="I637" s="270" t="n"/>
      <c r="J637" s="270" t="n"/>
      <c r="K637" s="270" t="n"/>
      <c r="L637" s="270" t="n"/>
      <c r="M637" s="270" t="n"/>
      <c r="N637" s="270" t="n"/>
      <c r="O637" s="270" t="n"/>
      <c r="P637" s="270" t="n"/>
      <c r="Q637" s="270" t="n"/>
    </row>
    <row r="638">
      <c r="A638" s="180" t="n"/>
      <c r="B638" s="180" t="n"/>
      <c r="C638" s="321">
        <f>IF(ISBLANK($A638),"",IF(COUNTIFS($A$5:$A$504,$A638,$Q$5:$Q$504,"*OUTSTANDING*")+COUNTIFS($A$671:$A$730,$A638,$R$671:$R$730,"*OUTSTANDING*")&gt;0,"PROVISIONAL",SUMIF($A$5:$A$504,$A638,$Q$5:$Q$504)+SUMIF($A$671:$A$730,$A638,$R$671:$R$730)))</f>
        <v/>
      </c>
      <c r="D638" s="321">
        <f>IF(ISBLANK($A638),"",IF(COUNTIFS($A$5:$A$504,$A638,$R$5:$R$504,"*OUTSTANDING*")+COUNTIFS($A$671:$A$730,$A638,$S$671:$S$730,"*OUTSTANDING*")&gt;0,"PROVISIONAL",SUMIF($A$5:$A$504,$A638,$R$5:$R$504)+SUMIF($A$671:$A$730,$A638,$S$671:$S$730)))</f>
        <v/>
      </c>
      <c r="E638" s="321">
        <f>IF(COUNT(C638,D638)&lt;2,"",IF(N(C638)=0,"",D638/C638))</f>
        <v/>
      </c>
      <c r="F638" s="180" t="n"/>
      <c r="G638" s="180" t="n"/>
      <c r="H638" s="270" t="n"/>
      <c r="I638" s="270" t="n"/>
      <c r="J638" s="270" t="n"/>
      <c r="K638" s="270" t="n"/>
      <c r="L638" s="270" t="n"/>
      <c r="M638" s="270" t="n"/>
      <c r="N638" s="270" t="n"/>
      <c r="O638" s="270" t="n"/>
      <c r="P638" s="270" t="n"/>
      <c r="Q638" s="270" t="n"/>
    </row>
    <row r="639">
      <c r="A639" s="180" t="n"/>
      <c r="B639" s="180" t="n"/>
      <c r="C639" s="321">
        <f>IF(ISBLANK($A639),"",IF(COUNTIFS($A$5:$A$504,$A639,$Q$5:$Q$504,"*OUTSTANDING*")+COUNTIFS($A$671:$A$730,$A639,$R$671:$R$730,"*OUTSTANDING*")&gt;0,"PROVISIONAL",SUMIF($A$5:$A$504,$A639,$Q$5:$Q$504)+SUMIF($A$671:$A$730,$A639,$R$671:$R$730)))</f>
        <v/>
      </c>
      <c r="D639" s="321">
        <f>IF(ISBLANK($A639),"",IF(COUNTIFS($A$5:$A$504,$A639,$R$5:$R$504,"*OUTSTANDING*")+COUNTIFS($A$671:$A$730,$A639,$S$671:$S$730,"*OUTSTANDING*")&gt;0,"PROVISIONAL",SUMIF($A$5:$A$504,$A639,$R$5:$R$504)+SUMIF($A$671:$A$730,$A639,$S$671:$S$730)))</f>
        <v/>
      </c>
      <c r="E639" s="321">
        <f>IF(COUNT(C639,D639)&lt;2,"",IF(N(C639)=0,"",D639/C639))</f>
        <v/>
      </c>
      <c r="F639" s="180" t="n"/>
      <c r="G639" s="180" t="n"/>
      <c r="H639" s="270" t="n"/>
      <c r="I639" s="270" t="n"/>
      <c r="J639" s="270" t="n"/>
      <c r="K639" s="270" t="n"/>
      <c r="L639" s="270" t="n"/>
      <c r="M639" s="270" t="n"/>
      <c r="N639" s="270" t="n"/>
      <c r="O639" s="270" t="n"/>
      <c r="P639" s="270" t="n"/>
      <c r="Q639" s="270" t="n"/>
    </row>
    <row r="640">
      <c r="A640" s="180" t="n"/>
      <c r="B640" s="180" t="n"/>
      <c r="C640" s="321">
        <f>IF(ISBLANK($A640),"",IF(COUNTIFS($A$5:$A$504,$A640,$Q$5:$Q$504,"*OUTSTANDING*")+COUNTIFS($A$671:$A$730,$A640,$R$671:$R$730,"*OUTSTANDING*")&gt;0,"PROVISIONAL",SUMIF($A$5:$A$504,$A640,$Q$5:$Q$504)+SUMIF($A$671:$A$730,$A640,$R$671:$R$730)))</f>
        <v/>
      </c>
      <c r="D640" s="321">
        <f>IF(ISBLANK($A640),"",IF(COUNTIFS($A$5:$A$504,$A640,$R$5:$R$504,"*OUTSTANDING*")+COUNTIFS($A$671:$A$730,$A640,$S$671:$S$730,"*OUTSTANDING*")&gt;0,"PROVISIONAL",SUMIF($A$5:$A$504,$A640,$R$5:$R$504)+SUMIF($A$671:$A$730,$A640,$S$671:$S$730)))</f>
        <v/>
      </c>
      <c r="E640" s="321">
        <f>IF(COUNT(C640,D640)&lt;2,"",IF(N(C640)=0,"",D640/C640))</f>
        <v/>
      </c>
      <c r="F640" s="180" t="n"/>
      <c r="G640" s="180" t="n"/>
      <c r="H640" s="270" t="n"/>
      <c r="I640" s="270" t="n"/>
      <c r="J640" s="270" t="n"/>
      <c r="K640" s="270" t="n"/>
      <c r="L640" s="270" t="n"/>
      <c r="M640" s="270" t="n"/>
      <c r="N640" s="270" t="n"/>
      <c r="O640" s="270" t="n"/>
      <c r="P640" s="270" t="n"/>
      <c r="Q640" s="270" t="n"/>
    </row>
    <row r="641">
      <c r="A641" s="180" t="n"/>
      <c r="B641" s="180" t="n"/>
      <c r="C641" s="321">
        <f>IF(ISBLANK($A641),"",IF(COUNTIFS($A$5:$A$504,$A641,$Q$5:$Q$504,"*OUTSTANDING*")+COUNTIFS($A$671:$A$730,$A641,$R$671:$R$730,"*OUTSTANDING*")&gt;0,"PROVISIONAL",SUMIF($A$5:$A$504,$A641,$Q$5:$Q$504)+SUMIF($A$671:$A$730,$A641,$R$671:$R$730)))</f>
        <v/>
      </c>
      <c r="D641" s="321">
        <f>IF(ISBLANK($A641),"",IF(COUNTIFS($A$5:$A$504,$A641,$R$5:$R$504,"*OUTSTANDING*")+COUNTIFS($A$671:$A$730,$A641,$S$671:$S$730,"*OUTSTANDING*")&gt;0,"PROVISIONAL",SUMIF($A$5:$A$504,$A641,$R$5:$R$504)+SUMIF($A$671:$A$730,$A641,$S$671:$S$730)))</f>
        <v/>
      </c>
      <c r="E641" s="321">
        <f>IF(COUNT(C641,D641)&lt;2,"",IF(N(C641)=0,"",D641/C641))</f>
        <v/>
      </c>
      <c r="F641" s="180" t="n"/>
      <c r="G641" s="180" t="n"/>
      <c r="H641" s="270" t="n"/>
      <c r="I641" s="270" t="n"/>
      <c r="J641" s="270" t="n"/>
      <c r="K641" s="270" t="n"/>
      <c r="L641" s="270" t="n"/>
      <c r="M641" s="270" t="n"/>
      <c r="N641" s="270" t="n"/>
      <c r="O641" s="270" t="n"/>
      <c r="P641" s="270" t="n"/>
      <c r="Q641" s="270" t="n"/>
    </row>
    <row r="642">
      <c r="A642" s="180" t="n"/>
      <c r="B642" s="180" t="n"/>
      <c r="C642" s="321">
        <f>IF(ISBLANK($A642),"",IF(COUNTIFS($A$5:$A$504,$A642,$Q$5:$Q$504,"*OUTSTANDING*")+COUNTIFS($A$671:$A$730,$A642,$R$671:$R$730,"*OUTSTANDING*")&gt;0,"PROVISIONAL",SUMIF($A$5:$A$504,$A642,$Q$5:$Q$504)+SUMIF($A$671:$A$730,$A642,$R$671:$R$730)))</f>
        <v/>
      </c>
      <c r="D642" s="321">
        <f>IF(ISBLANK($A642),"",IF(COUNTIFS($A$5:$A$504,$A642,$R$5:$R$504,"*OUTSTANDING*")+COUNTIFS($A$671:$A$730,$A642,$S$671:$S$730,"*OUTSTANDING*")&gt;0,"PROVISIONAL",SUMIF($A$5:$A$504,$A642,$R$5:$R$504)+SUMIF($A$671:$A$730,$A642,$S$671:$S$730)))</f>
        <v/>
      </c>
      <c r="E642" s="321">
        <f>IF(COUNT(C642,D642)&lt;2,"",IF(N(C642)=0,"",D642/C642))</f>
        <v/>
      </c>
      <c r="F642" s="180" t="n"/>
      <c r="G642" s="180" t="n"/>
      <c r="H642" s="270" t="n"/>
      <c r="I642" s="270" t="n"/>
      <c r="J642" s="270" t="n"/>
      <c r="K642" s="270" t="n"/>
      <c r="L642" s="270" t="n"/>
      <c r="M642" s="270" t="n"/>
      <c r="N642" s="270" t="n"/>
      <c r="O642" s="270" t="n"/>
      <c r="P642" s="270" t="n"/>
      <c r="Q642" s="270" t="n"/>
    </row>
    <row r="643">
      <c r="A643" s="180" t="n"/>
      <c r="B643" s="180" t="n"/>
      <c r="C643" s="321">
        <f>IF(ISBLANK($A643),"",IF(COUNTIFS($A$5:$A$504,$A643,$Q$5:$Q$504,"*OUTSTANDING*")+COUNTIFS($A$671:$A$730,$A643,$R$671:$R$730,"*OUTSTANDING*")&gt;0,"PROVISIONAL",SUMIF($A$5:$A$504,$A643,$Q$5:$Q$504)+SUMIF($A$671:$A$730,$A643,$R$671:$R$730)))</f>
        <v/>
      </c>
      <c r="D643" s="321">
        <f>IF(ISBLANK($A643),"",IF(COUNTIFS($A$5:$A$504,$A643,$R$5:$R$504,"*OUTSTANDING*")+COUNTIFS($A$671:$A$730,$A643,$S$671:$S$730,"*OUTSTANDING*")&gt;0,"PROVISIONAL",SUMIF($A$5:$A$504,$A643,$R$5:$R$504)+SUMIF($A$671:$A$730,$A643,$S$671:$S$730)))</f>
        <v/>
      </c>
      <c r="E643" s="321">
        <f>IF(COUNT(C643,D643)&lt;2,"",IF(N(C643)=0,"",D643/C643))</f>
        <v/>
      </c>
      <c r="F643" s="180" t="n"/>
      <c r="G643" s="180" t="n"/>
      <c r="H643" s="270" t="n"/>
      <c r="I643" s="270" t="n"/>
      <c r="J643" s="270" t="n"/>
      <c r="K643" s="270" t="n"/>
      <c r="L643" s="270" t="n"/>
      <c r="M643" s="270" t="n"/>
      <c r="N643" s="270" t="n"/>
      <c r="O643" s="270" t="n"/>
      <c r="P643" s="270" t="n"/>
      <c r="Q643" s="270" t="n"/>
    </row>
    <row r="644">
      <c r="A644" s="180" t="n"/>
      <c r="B644" s="180" t="n"/>
      <c r="C644" s="321">
        <f>IF(ISBLANK($A644),"",IF(COUNTIFS($A$5:$A$504,$A644,$Q$5:$Q$504,"*OUTSTANDING*")+COUNTIFS($A$671:$A$730,$A644,$R$671:$R$730,"*OUTSTANDING*")&gt;0,"PROVISIONAL",SUMIF($A$5:$A$504,$A644,$Q$5:$Q$504)+SUMIF($A$671:$A$730,$A644,$R$671:$R$730)))</f>
        <v/>
      </c>
      <c r="D644" s="321">
        <f>IF(ISBLANK($A644),"",IF(COUNTIFS($A$5:$A$504,$A644,$R$5:$R$504,"*OUTSTANDING*")+COUNTIFS($A$671:$A$730,$A644,$S$671:$S$730,"*OUTSTANDING*")&gt;0,"PROVISIONAL",SUMIF($A$5:$A$504,$A644,$R$5:$R$504)+SUMIF($A$671:$A$730,$A644,$S$671:$S$730)))</f>
        <v/>
      </c>
      <c r="E644" s="321">
        <f>IF(COUNT(C644,D644)&lt;2,"",IF(N(C644)=0,"",D644/C644))</f>
        <v/>
      </c>
      <c r="F644" s="180" t="n"/>
      <c r="G644" s="180" t="n"/>
      <c r="H644" s="270" t="n"/>
      <c r="I644" s="270" t="n"/>
      <c r="J644" s="270" t="n"/>
      <c r="K644" s="270" t="n"/>
      <c r="L644" s="270" t="n"/>
      <c r="M644" s="270" t="n"/>
      <c r="N644" s="270" t="n"/>
      <c r="O644" s="270" t="n"/>
      <c r="P644" s="270" t="n"/>
      <c r="Q644" s="270" t="n"/>
    </row>
    <row r="645">
      <c r="A645" s="180" t="n"/>
      <c r="B645" s="180" t="n"/>
      <c r="C645" s="321">
        <f>IF(ISBLANK($A645),"",IF(COUNTIFS($A$5:$A$504,$A645,$Q$5:$Q$504,"*OUTSTANDING*")+COUNTIFS($A$671:$A$730,$A645,$R$671:$R$730,"*OUTSTANDING*")&gt;0,"PROVISIONAL",SUMIF($A$5:$A$504,$A645,$Q$5:$Q$504)+SUMIF($A$671:$A$730,$A645,$R$671:$R$730)))</f>
        <v/>
      </c>
      <c r="D645" s="321">
        <f>IF(ISBLANK($A645),"",IF(COUNTIFS($A$5:$A$504,$A645,$R$5:$R$504,"*OUTSTANDING*")+COUNTIFS($A$671:$A$730,$A645,$S$671:$S$730,"*OUTSTANDING*")&gt;0,"PROVISIONAL",SUMIF($A$5:$A$504,$A645,$R$5:$R$504)+SUMIF($A$671:$A$730,$A645,$S$671:$S$730)))</f>
        <v/>
      </c>
      <c r="E645" s="321">
        <f>IF(COUNT(C645,D645)&lt;2,"",IF(N(C645)=0,"",D645/C645))</f>
        <v/>
      </c>
      <c r="F645" s="180" t="n"/>
      <c r="G645" s="180" t="n"/>
      <c r="H645" s="270" t="n"/>
      <c r="I645" s="270" t="n"/>
      <c r="J645" s="270" t="n"/>
      <c r="K645" s="270" t="n"/>
      <c r="L645" s="270" t="n"/>
      <c r="M645" s="270" t="n"/>
      <c r="N645" s="270" t="n"/>
      <c r="O645" s="270" t="n"/>
      <c r="P645" s="270" t="n"/>
      <c r="Q645" s="270" t="n"/>
    </row>
    <row r="646">
      <c r="A646" s="180" t="n"/>
      <c r="B646" s="180" t="n"/>
      <c r="C646" s="321">
        <f>IF(ISBLANK($A646),"",IF(COUNTIFS($A$5:$A$504,$A646,$Q$5:$Q$504,"*OUTSTANDING*")+COUNTIFS($A$671:$A$730,$A646,$R$671:$R$730,"*OUTSTANDING*")&gt;0,"PROVISIONAL",SUMIF($A$5:$A$504,$A646,$Q$5:$Q$504)+SUMIF($A$671:$A$730,$A646,$R$671:$R$730)))</f>
        <v/>
      </c>
      <c r="D646" s="321">
        <f>IF(ISBLANK($A646),"",IF(COUNTIFS($A$5:$A$504,$A646,$R$5:$R$504,"*OUTSTANDING*")+COUNTIFS($A$671:$A$730,$A646,$S$671:$S$730,"*OUTSTANDING*")&gt;0,"PROVISIONAL",SUMIF($A$5:$A$504,$A646,$R$5:$R$504)+SUMIF($A$671:$A$730,$A646,$S$671:$S$730)))</f>
        <v/>
      </c>
      <c r="E646" s="321">
        <f>IF(COUNT(C646,D646)&lt;2,"",IF(N(C646)=0,"",D646/C646))</f>
        <v/>
      </c>
      <c r="F646" s="180" t="n"/>
      <c r="G646" s="180" t="n"/>
      <c r="H646" s="270" t="n"/>
      <c r="I646" s="270" t="n"/>
      <c r="J646" s="270" t="n"/>
      <c r="K646" s="270" t="n"/>
      <c r="L646" s="270" t="n"/>
      <c r="M646" s="270" t="n"/>
      <c r="N646" s="270" t="n"/>
      <c r="O646" s="270" t="n"/>
      <c r="P646" s="270" t="n"/>
      <c r="Q646" s="270" t="n"/>
    </row>
    <row r="647">
      <c r="A647" s="180" t="n"/>
      <c r="B647" s="180" t="n"/>
      <c r="C647" s="321">
        <f>IF(ISBLANK($A647),"",IF(COUNTIFS($A$5:$A$504,$A647,$Q$5:$Q$504,"*OUTSTANDING*")+COUNTIFS($A$671:$A$730,$A647,$R$671:$R$730,"*OUTSTANDING*")&gt;0,"PROVISIONAL",SUMIF($A$5:$A$504,$A647,$Q$5:$Q$504)+SUMIF($A$671:$A$730,$A647,$R$671:$R$730)))</f>
        <v/>
      </c>
      <c r="D647" s="321">
        <f>IF(ISBLANK($A647),"",IF(COUNTIFS($A$5:$A$504,$A647,$R$5:$R$504,"*OUTSTANDING*")+COUNTIFS($A$671:$A$730,$A647,$S$671:$S$730,"*OUTSTANDING*")&gt;0,"PROVISIONAL",SUMIF($A$5:$A$504,$A647,$R$5:$R$504)+SUMIF($A$671:$A$730,$A647,$S$671:$S$730)))</f>
        <v/>
      </c>
      <c r="E647" s="321">
        <f>IF(COUNT(C647,D647)&lt;2,"",IF(N(C647)=0,"",D647/C647))</f>
        <v/>
      </c>
      <c r="F647" s="180" t="n"/>
      <c r="G647" s="180" t="n"/>
      <c r="H647" s="270" t="n"/>
      <c r="I647" s="270" t="n"/>
      <c r="J647" s="270" t="n"/>
      <c r="K647" s="270" t="n"/>
      <c r="L647" s="270" t="n"/>
      <c r="M647" s="270" t="n"/>
      <c r="N647" s="270" t="n"/>
      <c r="O647" s="270" t="n"/>
      <c r="P647" s="270" t="n"/>
      <c r="Q647" s="270" t="n"/>
    </row>
    <row r="648">
      <c r="A648" s="180" t="n"/>
      <c r="B648" s="180" t="n"/>
      <c r="C648" s="321">
        <f>IF(ISBLANK($A648),"",IF(COUNTIFS($A$5:$A$504,$A648,$Q$5:$Q$504,"*OUTSTANDING*")+COUNTIFS($A$671:$A$730,$A648,$R$671:$R$730,"*OUTSTANDING*")&gt;0,"PROVISIONAL",SUMIF($A$5:$A$504,$A648,$Q$5:$Q$504)+SUMIF($A$671:$A$730,$A648,$R$671:$R$730)))</f>
        <v/>
      </c>
      <c r="D648" s="321">
        <f>IF(ISBLANK($A648),"",IF(COUNTIFS($A$5:$A$504,$A648,$R$5:$R$504,"*OUTSTANDING*")+COUNTIFS($A$671:$A$730,$A648,$S$671:$S$730,"*OUTSTANDING*")&gt;0,"PROVISIONAL",SUMIF($A$5:$A$504,$A648,$R$5:$R$504)+SUMIF($A$671:$A$730,$A648,$S$671:$S$730)))</f>
        <v/>
      </c>
      <c r="E648" s="321">
        <f>IF(COUNT(C648,D648)&lt;2,"",IF(N(C648)=0,"",D648/C648))</f>
        <v/>
      </c>
      <c r="F648" s="180" t="n"/>
      <c r="G648" s="180" t="n"/>
      <c r="H648" s="270" t="n"/>
      <c r="I648" s="270" t="n"/>
      <c r="J648" s="270" t="n"/>
      <c r="K648" s="270" t="n"/>
      <c r="L648" s="270" t="n"/>
      <c r="M648" s="270" t="n"/>
      <c r="N648" s="270" t="n"/>
      <c r="O648" s="270" t="n"/>
      <c r="P648" s="270" t="n"/>
      <c r="Q648" s="270" t="n"/>
    </row>
    <row r="649">
      <c r="A649" s="180" t="n"/>
      <c r="B649" s="180" t="n"/>
      <c r="C649" s="321">
        <f>IF(ISBLANK($A649),"",IF(COUNTIFS($A$5:$A$504,$A649,$Q$5:$Q$504,"*OUTSTANDING*")+COUNTIFS($A$671:$A$730,$A649,$R$671:$R$730,"*OUTSTANDING*")&gt;0,"PROVISIONAL",SUMIF($A$5:$A$504,$A649,$Q$5:$Q$504)+SUMIF($A$671:$A$730,$A649,$R$671:$R$730)))</f>
        <v/>
      </c>
      <c r="D649" s="321">
        <f>IF(ISBLANK($A649),"",IF(COUNTIFS($A$5:$A$504,$A649,$R$5:$R$504,"*OUTSTANDING*")+COUNTIFS($A$671:$A$730,$A649,$S$671:$S$730,"*OUTSTANDING*")&gt;0,"PROVISIONAL",SUMIF($A$5:$A$504,$A649,$R$5:$R$504)+SUMIF($A$671:$A$730,$A649,$S$671:$S$730)))</f>
        <v/>
      </c>
      <c r="E649" s="321">
        <f>IF(COUNT(C649,D649)&lt;2,"",IF(N(C649)=0,"",D649/C649))</f>
        <v/>
      </c>
      <c r="F649" s="180" t="n"/>
      <c r="G649" s="180" t="n"/>
      <c r="H649" s="270" t="n"/>
      <c r="I649" s="270" t="n"/>
      <c r="J649" s="270" t="n"/>
      <c r="K649" s="270" t="n"/>
      <c r="L649" s="270" t="n"/>
      <c r="M649" s="270" t="n"/>
      <c r="N649" s="270" t="n"/>
      <c r="O649" s="270" t="n"/>
      <c r="P649" s="270" t="n"/>
      <c r="Q649" s="270" t="n"/>
    </row>
    <row r="650">
      <c r="A650" s="180" t="n"/>
      <c r="B650" s="180" t="n"/>
      <c r="C650" s="321">
        <f>IF(ISBLANK($A650),"",IF(COUNTIFS($A$5:$A$504,$A650,$Q$5:$Q$504,"*OUTSTANDING*")+COUNTIFS($A$671:$A$730,$A650,$R$671:$R$730,"*OUTSTANDING*")&gt;0,"PROVISIONAL",SUMIF($A$5:$A$504,$A650,$Q$5:$Q$504)+SUMIF($A$671:$A$730,$A650,$R$671:$R$730)))</f>
        <v/>
      </c>
      <c r="D650" s="321">
        <f>IF(ISBLANK($A650),"",IF(COUNTIFS($A$5:$A$504,$A650,$R$5:$R$504,"*OUTSTANDING*")+COUNTIFS($A$671:$A$730,$A650,$S$671:$S$730,"*OUTSTANDING*")&gt;0,"PROVISIONAL",SUMIF($A$5:$A$504,$A650,$R$5:$R$504)+SUMIF($A$671:$A$730,$A650,$S$671:$S$730)))</f>
        <v/>
      </c>
      <c r="E650" s="321">
        <f>IF(COUNT(C650,D650)&lt;2,"",IF(N(C650)=0,"",D650/C650))</f>
        <v/>
      </c>
      <c r="F650" s="180" t="n"/>
      <c r="G650" s="180" t="n"/>
      <c r="H650" s="270" t="n"/>
      <c r="I650" s="270" t="n"/>
      <c r="J650" s="270" t="n"/>
      <c r="K650" s="270" t="n"/>
      <c r="L650" s="270" t="n"/>
      <c r="M650" s="270" t="n"/>
      <c r="N650" s="270" t="n"/>
      <c r="O650" s="270" t="n"/>
      <c r="P650" s="270" t="n"/>
      <c r="Q650" s="270" t="n"/>
    </row>
    <row r="651">
      <c r="A651" s="180" t="n"/>
      <c r="B651" s="180" t="n"/>
      <c r="C651" s="321">
        <f>IF(ISBLANK($A651),"",IF(COUNTIFS($A$5:$A$504,$A651,$Q$5:$Q$504,"*OUTSTANDING*")+COUNTIFS($A$671:$A$730,$A651,$R$671:$R$730,"*OUTSTANDING*")&gt;0,"PROVISIONAL",SUMIF($A$5:$A$504,$A651,$Q$5:$Q$504)+SUMIF($A$671:$A$730,$A651,$R$671:$R$730)))</f>
        <v/>
      </c>
      <c r="D651" s="321">
        <f>IF(ISBLANK($A651),"",IF(COUNTIFS($A$5:$A$504,$A651,$R$5:$R$504,"*OUTSTANDING*")+COUNTIFS($A$671:$A$730,$A651,$S$671:$S$730,"*OUTSTANDING*")&gt;0,"PROVISIONAL",SUMIF($A$5:$A$504,$A651,$R$5:$R$504)+SUMIF($A$671:$A$730,$A651,$S$671:$S$730)))</f>
        <v/>
      </c>
      <c r="E651" s="321">
        <f>IF(COUNT(C651,D651)&lt;2,"",IF(N(C651)=0,"",D651/C651))</f>
        <v/>
      </c>
      <c r="F651" s="180" t="n"/>
      <c r="G651" s="180" t="n"/>
      <c r="H651" s="270" t="n"/>
      <c r="I651" s="270" t="n"/>
      <c r="J651" s="270" t="n"/>
      <c r="K651" s="270" t="n"/>
      <c r="L651" s="270" t="n"/>
      <c r="M651" s="270" t="n"/>
      <c r="N651" s="270" t="n"/>
      <c r="O651" s="270" t="n"/>
      <c r="P651" s="270" t="n"/>
      <c r="Q651" s="270" t="n"/>
    </row>
    <row r="652">
      <c r="A652" s="180" t="n"/>
      <c r="B652" s="180" t="n"/>
      <c r="C652" s="321">
        <f>IF(ISBLANK($A652),"",IF(COUNTIFS($A$5:$A$504,$A652,$Q$5:$Q$504,"*OUTSTANDING*")+COUNTIFS($A$671:$A$730,$A652,$R$671:$R$730,"*OUTSTANDING*")&gt;0,"PROVISIONAL",SUMIF($A$5:$A$504,$A652,$Q$5:$Q$504)+SUMIF($A$671:$A$730,$A652,$R$671:$R$730)))</f>
        <v/>
      </c>
      <c r="D652" s="321">
        <f>IF(ISBLANK($A652),"",IF(COUNTIFS($A$5:$A$504,$A652,$R$5:$R$504,"*OUTSTANDING*")+COUNTIFS($A$671:$A$730,$A652,$S$671:$S$730,"*OUTSTANDING*")&gt;0,"PROVISIONAL",SUMIF($A$5:$A$504,$A652,$R$5:$R$504)+SUMIF($A$671:$A$730,$A652,$S$671:$S$730)))</f>
        <v/>
      </c>
      <c r="E652" s="321">
        <f>IF(COUNT(C652,D652)&lt;2,"",IF(N(C652)=0,"",D652/C652))</f>
        <v/>
      </c>
      <c r="F652" s="180" t="n"/>
      <c r="G652" s="180" t="n"/>
      <c r="H652" s="270" t="n"/>
      <c r="I652" s="270" t="n"/>
      <c r="J652" s="270" t="n"/>
      <c r="K652" s="270" t="n"/>
      <c r="L652" s="270" t="n"/>
      <c r="M652" s="270" t="n"/>
      <c r="N652" s="270" t="n"/>
      <c r="O652" s="270" t="n"/>
      <c r="P652" s="270" t="n"/>
      <c r="Q652" s="270" t="n"/>
    </row>
    <row r="653">
      <c r="A653" s="180" t="n"/>
      <c r="B653" s="180" t="n"/>
      <c r="C653" s="321">
        <f>IF(ISBLANK($A653),"",IF(COUNTIFS($A$5:$A$504,$A653,$Q$5:$Q$504,"*OUTSTANDING*")+COUNTIFS($A$671:$A$730,$A653,$R$671:$R$730,"*OUTSTANDING*")&gt;0,"PROVISIONAL",SUMIF($A$5:$A$504,$A653,$Q$5:$Q$504)+SUMIF($A$671:$A$730,$A653,$R$671:$R$730)))</f>
        <v/>
      </c>
      <c r="D653" s="321">
        <f>IF(ISBLANK($A653),"",IF(COUNTIFS($A$5:$A$504,$A653,$R$5:$R$504,"*OUTSTANDING*")+COUNTIFS($A$671:$A$730,$A653,$S$671:$S$730,"*OUTSTANDING*")&gt;0,"PROVISIONAL",SUMIF($A$5:$A$504,$A653,$R$5:$R$504)+SUMIF($A$671:$A$730,$A653,$S$671:$S$730)))</f>
        <v/>
      </c>
      <c r="E653" s="321">
        <f>IF(COUNT(C653,D653)&lt;2,"",IF(N(C653)=0,"",D653/C653))</f>
        <v/>
      </c>
      <c r="F653" s="180" t="n"/>
      <c r="G653" s="180" t="n"/>
      <c r="H653" s="270" t="n"/>
      <c r="I653" s="270" t="n"/>
      <c r="J653" s="270" t="n"/>
      <c r="K653" s="270" t="n"/>
      <c r="L653" s="270" t="n"/>
      <c r="M653" s="270" t="n"/>
      <c r="N653" s="270" t="n"/>
      <c r="O653" s="270" t="n"/>
      <c r="P653" s="270" t="n"/>
      <c r="Q653" s="270" t="n"/>
    </row>
    <row r="654">
      <c r="A654" s="180" t="n"/>
      <c r="B654" s="180" t="n"/>
      <c r="C654" s="321">
        <f>IF(ISBLANK($A654),"",IF(COUNTIFS($A$5:$A$504,$A654,$Q$5:$Q$504,"*OUTSTANDING*")+COUNTIFS($A$671:$A$730,$A654,$R$671:$R$730,"*OUTSTANDING*")&gt;0,"PROVISIONAL",SUMIF($A$5:$A$504,$A654,$Q$5:$Q$504)+SUMIF($A$671:$A$730,$A654,$R$671:$R$730)))</f>
        <v/>
      </c>
      <c r="D654" s="321">
        <f>IF(ISBLANK($A654),"",IF(COUNTIFS($A$5:$A$504,$A654,$R$5:$R$504,"*OUTSTANDING*")+COUNTIFS($A$671:$A$730,$A654,$S$671:$S$730,"*OUTSTANDING*")&gt;0,"PROVISIONAL",SUMIF($A$5:$A$504,$A654,$R$5:$R$504)+SUMIF($A$671:$A$730,$A654,$S$671:$S$730)))</f>
        <v/>
      </c>
      <c r="E654" s="321">
        <f>IF(COUNT(C654,D654)&lt;2,"",IF(N(C654)=0,"",D654/C654))</f>
        <v/>
      </c>
      <c r="F654" s="180" t="n"/>
      <c r="G654" s="180" t="n"/>
      <c r="H654" s="270" t="n"/>
      <c r="I654" s="270" t="n"/>
      <c r="J654" s="270" t="n"/>
      <c r="K654" s="270" t="n"/>
      <c r="L654" s="270" t="n"/>
      <c r="M654" s="270" t="n"/>
      <c r="N654" s="270" t="n"/>
      <c r="O654" s="270" t="n"/>
      <c r="P654" s="270" t="n"/>
      <c r="Q654" s="270" t="n"/>
    </row>
    <row r="655">
      <c r="A655" s="180" t="n"/>
      <c r="B655" s="180" t="n"/>
      <c r="C655" s="321">
        <f>IF(ISBLANK($A655),"",IF(COUNTIFS($A$5:$A$504,$A655,$Q$5:$Q$504,"*OUTSTANDING*")+COUNTIFS($A$671:$A$730,$A655,$R$671:$R$730,"*OUTSTANDING*")&gt;0,"PROVISIONAL",SUMIF($A$5:$A$504,$A655,$Q$5:$Q$504)+SUMIF($A$671:$A$730,$A655,$R$671:$R$730)))</f>
        <v/>
      </c>
      <c r="D655" s="321">
        <f>IF(ISBLANK($A655),"",IF(COUNTIFS($A$5:$A$504,$A655,$R$5:$R$504,"*OUTSTANDING*")+COUNTIFS($A$671:$A$730,$A655,$S$671:$S$730,"*OUTSTANDING*")&gt;0,"PROVISIONAL",SUMIF($A$5:$A$504,$A655,$R$5:$R$504)+SUMIF($A$671:$A$730,$A655,$S$671:$S$730)))</f>
        <v/>
      </c>
      <c r="E655" s="321">
        <f>IF(COUNT(C655,D655)&lt;2,"",IF(N(C655)=0,"",D655/C655))</f>
        <v/>
      </c>
      <c r="F655" s="180" t="n"/>
      <c r="G655" s="180" t="n"/>
      <c r="H655" s="270" t="n"/>
      <c r="I655" s="270" t="n"/>
      <c r="J655" s="270" t="n"/>
      <c r="K655" s="270" t="n"/>
      <c r="L655" s="270" t="n"/>
      <c r="M655" s="270" t="n"/>
      <c r="N655" s="270" t="n"/>
      <c r="O655" s="270" t="n"/>
      <c r="P655" s="270" t="n"/>
      <c r="Q655" s="270" t="n"/>
    </row>
    <row r="656">
      <c r="A656" s="180" t="n"/>
      <c r="B656" s="180" t="n"/>
      <c r="C656" s="321">
        <f>IF(ISBLANK($A656),"",IF(COUNTIFS($A$5:$A$504,$A656,$Q$5:$Q$504,"*OUTSTANDING*")+COUNTIFS($A$671:$A$730,$A656,$R$671:$R$730,"*OUTSTANDING*")&gt;0,"PROVISIONAL",SUMIF($A$5:$A$504,$A656,$Q$5:$Q$504)+SUMIF($A$671:$A$730,$A656,$R$671:$R$730)))</f>
        <v/>
      </c>
      <c r="D656" s="321">
        <f>IF(ISBLANK($A656),"",IF(COUNTIFS($A$5:$A$504,$A656,$R$5:$R$504,"*OUTSTANDING*")+COUNTIFS($A$671:$A$730,$A656,$S$671:$S$730,"*OUTSTANDING*")&gt;0,"PROVISIONAL",SUMIF($A$5:$A$504,$A656,$R$5:$R$504)+SUMIF($A$671:$A$730,$A656,$S$671:$S$730)))</f>
        <v/>
      </c>
      <c r="E656" s="321">
        <f>IF(COUNT(C656,D656)&lt;2,"",IF(N(C656)=0,"",D656/C656))</f>
        <v/>
      </c>
      <c r="F656" s="180" t="n"/>
      <c r="G656" s="180" t="n"/>
      <c r="H656" s="270" t="n"/>
      <c r="I656" s="270" t="n"/>
      <c r="J656" s="270" t="n"/>
      <c r="K656" s="270" t="n"/>
      <c r="L656" s="270" t="n"/>
      <c r="M656" s="270" t="n"/>
      <c r="N656" s="270" t="n"/>
      <c r="O656" s="270" t="n"/>
      <c r="P656" s="270" t="n"/>
      <c r="Q656" s="270" t="n"/>
    </row>
    <row r="657">
      <c r="A657" s="180" t="n"/>
      <c r="B657" s="180" t="n"/>
      <c r="C657" s="321">
        <f>IF(ISBLANK($A657),"",IF(COUNTIFS($A$5:$A$504,$A657,$Q$5:$Q$504,"*OUTSTANDING*")+COUNTIFS($A$671:$A$730,$A657,$R$671:$R$730,"*OUTSTANDING*")&gt;0,"PROVISIONAL",SUMIF($A$5:$A$504,$A657,$Q$5:$Q$504)+SUMIF($A$671:$A$730,$A657,$R$671:$R$730)))</f>
        <v/>
      </c>
      <c r="D657" s="321">
        <f>IF(ISBLANK($A657),"",IF(COUNTIFS($A$5:$A$504,$A657,$R$5:$R$504,"*OUTSTANDING*")+COUNTIFS($A$671:$A$730,$A657,$S$671:$S$730,"*OUTSTANDING*")&gt;0,"PROVISIONAL",SUMIF($A$5:$A$504,$A657,$R$5:$R$504)+SUMIF($A$671:$A$730,$A657,$S$671:$S$730)))</f>
        <v/>
      </c>
      <c r="E657" s="321">
        <f>IF(COUNT(C657,D657)&lt;2,"",IF(N(C657)=0,"",D657/C657))</f>
        <v/>
      </c>
      <c r="F657" s="180" t="n"/>
      <c r="G657" s="180" t="n"/>
      <c r="H657" s="270" t="n"/>
      <c r="I657" s="270" t="n"/>
      <c r="J657" s="270" t="n"/>
      <c r="K657" s="270" t="n"/>
      <c r="L657" s="270" t="n"/>
      <c r="M657" s="270" t="n"/>
      <c r="N657" s="270" t="n"/>
      <c r="O657" s="270" t="n"/>
      <c r="P657" s="270" t="n"/>
      <c r="Q657" s="270" t="n"/>
    </row>
    <row r="658">
      <c r="A658" s="180" t="n"/>
      <c r="B658" s="180" t="n"/>
      <c r="C658" s="321">
        <f>IF(ISBLANK($A658),"",IF(COUNTIFS($A$5:$A$504,$A658,$Q$5:$Q$504,"*OUTSTANDING*")+COUNTIFS($A$671:$A$730,$A658,$R$671:$R$730,"*OUTSTANDING*")&gt;0,"PROVISIONAL",SUMIF($A$5:$A$504,$A658,$Q$5:$Q$504)+SUMIF($A$671:$A$730,$A658,$R$671:$R$730)))</f>
        <v/>
      </c>
      <c r="D658" s="321">
        <f>IF(ISBLANK($A658),"",IF(COUNTIFS($A$5:$A$504,$A658,$R$5:$R$504,"*OUTSTANDING*")+COUNTIFS($A$671:$A$730,$A658,$S$671:$S$730,"*OUTSTANDING*")&gt;0,"PROVISIONAL",SUMIF($A$5:$A$504,$A658,$R$5:$R$504)+SUMIF($A$671:$A$730,$A658,$S$671:$S$730)))</f>
        <v/>
      </c>
      <c r="E658" s="321">
        <f>IF(COUNT(C658,D658)&lt;2,"",IF(N(C658)=0,"",D658/C658))</f>
        <v/>
      </c>
      <c r="F658" s="180" t="n"/>
      <c r="G658" s="180" t="n"/>
      <c r="H658" s="270" t="n"/>
      <c r="I658" s="270" t="n"/>
      <c r="J658" s="270" t="n"/>
      <c r="K658" s="270" t="n"/>
      <c r="L658" s="270" t="n"/>
      <c r="M658" s="270" t="n"/>
      <c r="N658" s="270" t="n"/>
      <c r="O658" s="270" t="n"/>
      <c r="P658" s="270" t="n"/>
      <c r="Q658" s="270" t="n"/>
    </row>
    <row r="659">
      <c r="A659" s="209" t="inlineStr">
        <is>
          <t>TOTAL</t>
        </is>
      </c>
      <c r="B659" s="270" t="n"/>
      <c r="C659" s="151">
        <f>IF(COUNTIFS(C509:C658,"PROVISIONAL")&gt;0,"PROVISIONAL",SUM(C509:C658))</f>
        <v/>
      </c>
      <c r="D659" s="151">
        <f>IF(COUNTIFS(D509:D658,"PROVISIONAL")&gt;0,"PROVISIONAL",SUM(D509:D658))</f>
        <v/>
      </c>
      <c r="E659" s="151" t="n"/>
      <c r="F659" s="270" t="n"/>
      <c r="G659" s="270" t="n"/>
      <c r="H659" s="270" t="n"/>
      <c r="I659" s="270" t="n"/>
      <c r="J659" s="270" t="n"/>
      <c r="K659" s="270" t="n"/>
      <c r="L659" s="270" t="n"/>
      <c r="M659" s="270" t="n"/>
      <c r="N659" s="270" t="n"/>
      <c r="O659" s="270" t="n"/>
      <c r="P659" s="270" t="n"/>
      <c r="Q659" s="270" t="n"/>
    </row>
    <row r="660">
      <c r="A660" s="270" t="n"/>
      <c r="B660" s="270" t="n"/>
      <c r="C660" s="270" t="n"/>
      <c r="D660" s="270" t="n"/>
      <c r="E660" s="270" t="n"/>
      <c r="F660" s="270" t="n"/>
      <c r="G660" s="270" t="n"/>
      <c r="H660" s="270" t="n"/>
      <c r="I660" s="270" t="n"/>
      <c r="J660" s="270" t="n"/>
      <c r="K660" s="270" t="n"/>
      <c r="L660" s="270" t="n"/>
      <c r="M660" s="270" t="n"/>
      <c r="N660" s="270" t="n"/>
      <c r="O660" s="270" t="n"/>
      <c r="P660" s="270" t="n"/>
      <c r="Q660" s="270" t="n"/>
    </row>
    <row r="661">
      <c r="A661" s="180" t="inlineStr">
        <is>
          <t>Parcel method (shares &amp; units)</t>
        </is>
      </c>
      <c r="C661" s="180" t="n"/>
    </row>
    <row r="662" hidden="1">
      <c r="A662" s="180" t="n"/>
      <c r="E662" s="321" t="n"/>
      <c r="F662" s="180" t="n"/>
      <c r="M662" s="69" t="n"/>
      <c r="N662" s="69" t="n"/>
      <c r="O662" s="69" t="n"/>
      <c r="P662" s="69" t="n"/>
      <c r="Q662" s="69" t="n"/>
    </row>
    <row r="663" hidden="1">
      <c r="A663" s="180" t="n"/>
      <c r="E663" s="259" t="n"/>
      <c r="F663" s="180" t="n"/>
      <c r="M663" s="69" t="n"/>
      <c r="N663" s="69" t="n"/>
      <c r="O663" s="69" t="n"/>
      <c r="P663" s="69" t="n"/>
      <c r="Q663" s="69" t="n"/>
    </row>
    <row r="664" hidden="1">
      <c r="A664" s="180" t="n"/>
      <c r="E664" s="321" t="n"/>
      <c r="F664" s="180" t="n"/>
      <c r="M664" s="69" t="n"/>
      <c r="N664" s="69" t="n"/>
      <c r="O664" s="69" t="n"/>
      <c r="P664" s="69" t="n"/>
      <c r="Q664" s="69" t="n"/>
    </row>
    <row r="665" hidden="1">
      <c r="A665" s="180" t="n"/>
      <c r="E665" s="180" t="n"/>
      <c r="F665" s="180" t="n"/>
      <c r="M665" s="69" t="n"/>
      <c r="N665" s="69" t="n"/>
      <c r="O665" s="69" t="n"/>
      <c r="P665" s="69" t="n"/>
      <c r="Q665" s="69" t="n"/>
    </row>
    <row r="666" hidden="1">
      <c r="A666" s="180" t="n"/>
      <c r="E666" s="259" t="n"/>
      <c r="F666" s="180" t="n"/>
    </row>
    <row r="667" hidden="1">
      <c r="A667" s="180" t="n"/>
      <c r="E667" s="180" t="n"/>
      <c r="F667" s="180" t="n"/>
      <c r="M667" s="69" t="n"/>
      <c r="N667" s="69" t="n"/>
      <c r="O667" s="69" t="n"/>
      <c r="P667" s="69" t="n"/>
      <c r="Q667" s="69" t="n"/>
    </row>
    <row r="668">
      <c r="A668" s="270" t="n"/>
      <c r="B668" s="270" t="n"/>
      <c r="C668" s="270" t="n"/>
      <c r="D668" s="270" t="n"/>
      <c r="E668" s="270" t="n"/>
      <c r="F668" s="270" t="n"/>
      <c r="G668" s="270" t="n"/>
      <c r="H668" s="270" t="n"/>
      <c r="I668" s="270" t="n"/>
      <c r="J668" s="270" t="n"/>
      <c r="K668" s="270" t="n"/>
      <c r="L668" s="270" t="n"/>
      <c r="M668" s="270" t="n"/>
      <c r="N668" s="270" t="n"/>
      <c r="O668" s="270" t="n"/>
      <c r="P668" s="270" t="n"/>
      <c r="Q668" s="270" t="n"/>
    </row>
    <row r="669">
      <c r="A669" s="182" t="inlineStr">
        <is>
          <t>EMPLOYEE SHARE SCHEME PARCELS  ·  one row per ESS allotment, recorded HERE ONLY — never also in the parcel table above. Its cost base is the discount assessed at item 12 plus anything the employee paid; a sale and what is still held work exactly as they do above, in the same columns.</t>
        </is>
      </c>
      <c r="B669" s="68" t="n"/>
      <c r="C669" s="68" t="n"/>
      <c r="D669" s="68" t="n"/>
      <c r="E669" s="68" t="n"/>
      <c r="F669" s="68" t="n"/>
      <c r="G669" s="68" t="n"/>
      <c r="H669" s="68" t="n"/>
      <c r="I669" s="68" t="n"/>
      <c r="J669" s="68" t="n"/>
      <c r="K669" s="68" t="n"/>
      <c r="L669" s="68" t="n"/>
      <c r="M669" s="68" t="n"/>
      <c r="N669" s="68" t="n"/>
      <c r="O669" s="68" t="n"/>
      <c r="P669" s="68" t="n"/>
      <c r="Q669" s="68" t="n"/>
      <c r="R669" s="68" t="n"/>
      <c r="S669" s="68" t="n"/>
      <c r="T669" s="68" t="n"/>
      <c r="U669" s="69" t="n"/>
    </row>
    <row r="670" ht="28" customHeight="1">
      <c r="A670" s="9" t="inlineStr">
        <is>
          <t>Security</t>
        </is>
      </c>
      <c r="B670" s="9" t="inlineStr">
        <is>
          <t>Code</t>
        </is>
      </c>
      <c r="C670" s="9" t="inlineStr">
        <is>
          <t>Vest date</t>
        </is>
      </c>
      <c r="D670" s="9" t="inlineStr">
        <is>
          <t>Plan / grant</t>
        </is>
      </c>
      <c r="E670" s="9" t="inlineStr">
        <is>
          <t>Units</t>
        </is>
      </c>
      <c r="F670" s="9" t="inlineStr">
        <is>
          <t>ESS discount</t>
        </is>
      </c>
      <c r="G670" s="9" t="inlineStr">
        <is>
          <t>Amount paid</t>
        </is>
      </c>
      <c r="H670" s="9" t="inlineStr">
        <is>
          <t>Fees</t>
        </is>
      </c>
      <c r="I670" s="9" t="inlineStr">
        <is>
          <t>Cost base</t>
        </is>
      </c>
      <c r="J670" s="9" t="inlineStr">
        <is>
          <t>Sell date</t>
        </is>
      </c>
      <c r="K670" s="9" t="inlineStr">
        <is>
          <t>Units sold</t>
        </is>
      </c>
      <c r="L670" s="9" t="inlineStr">
        <is>
          <t>Net proceeds</t>
        </is>
      </c>
      <c r="M670" s="9" t="inlineStr">
        <is>
          <t>Gain/(loss)</t>
        </is>
      </c>
      <c r="N670" s="9" t="inlineStr">
        <is>
          <t>Discount</t>
        </is>
      </c>
      <c r="O670" s="9" t="inlineStr">
        <is>
          <t>Discountable</t>
        </is>
      </c>
      <c r="P670" s="9" t="inlineStr">
        <is>
          <t>Other gains</t>
        </is>
      </c>
      <c r="Q670" s="9" t="inlineStr">
        <is>
          <t>Losses</t>
        </is>
      </c>
      <c r="R670" s="9" t="inlineStr">
        <is>
          <t>Closing units</t>
        </is>
      </c>
      <c r="S670" s="9" t="inlineStr">
        <is>
          <t>Closing cost</t>
        </is>
      </c>
      <c r="T670" s="9" t="inlineStr">
        <is>
          <t>Ref</t>
        </is>
      </c>
      <c r="U670" s="9" t="inlineStr">
        <is>
          <t>Discount basis</t>
        </is>
      </c>
    </row>
    <row r="671">
      <c r="A671" s="180" t="n"/>
      <c r="B671" s="180" t="n"/>
      <c r="C671" s="181" t="n"/>
      <c r="D671" s="317" t="n"/>
      <c r="E671" s="259" t="n"/>
      <c r="F671" s="259" t="n"/>
      <c r="G671" s="259" t="n"/>
      <c r="H671" s="259" t="n"/>
      <c r="I671" s="327">
        <f>IF(COUNTIFS(F671:H671,"*OUTSTANDING*"),"OUTSTANDING",IF(COUNT(F671,G671,H671)=0,"",N(F671)+N(G671)+N(H671)))</f>
        <v/>
      </c>
      <c r="J671" s="181" t="n"/>
      <c r="K671" s="259" t="n"/>
      <c r="L671" s="259" t="n"/>
      <c r="M671" s="143">
        <f>IF(COUNTIFS(E671:I671,"*OUTSTANDING*"),"",IF(N(L671)=0,0,L671-N(I671)*IF(N(E671)=0,0,N(K671)/E671)))</f>
        <v/>
      </c>
      <c r="N671" s="322">
        <f>IF(N(K671)=0,"",IF(COUNT(C671,J671)&lt;2,"?",IF(J671-C671&gt;365,"Y","N")))</f>
        <v/>
      </c>
      <c r="O671" s="143">
        <f>IF(OR(N(K671)=0,COUNT(C671,J671)&lt;2,COUNT(M671)=0),"",IF(N671="Y",MAX(M671,0),0))</f>
        <v/>
      </c>
      <c r="P671" s="143">
        <f>IF(OR(N(K671)=0,COUNT(C671,J671)&lt;2,COUNT(M671)=0),"",IF(N671="N",MAX(M671,0),0))</f>
        <v/>
      </c>
      <c r="Q671" s="143">
        <f>IF(OR(N(K671)=0,COUNT(M671)=0),"",MIN(M671,0))</f>
        <v/>
      </c>
      <c r="R671" s="321">
        <f>IF(COUNTIFS(E671,"*OUTSTANDING*"),"OUTSTANDING",MAX(0,N(E671)-N(K671)))</f>
        <v/>
      </c>
      <c r="S671" s="321">
        <f>IF(COUNTIFS(E671:I671,"*OUTSTANDING*"),"OUTSTANDING",IF(N(E671)=0,0,N(I671)*R671/E671))</f>
        <v/>
      </c>
      <c r="T671" s="180" t="n"/>
      <c r="U671" s="180" t="n"/>
    </row>
    <row r="672">
      <c r="A672" s="180" t="n"/>
      <c r="B672" s="180" t="n"/>
      <c r="C672" s="181" t="n"/>
      <c r="D672" s="317" t="n"/>
      <c r="E672" s="259" t="n"/>
      <c r="F672" s="259" t="n"/>
      <c r="G672" s="259" t="n"/>
      <c r="H672" s="259" t="n"/>
      <c r="I672" s="327">
        <f>IF(COUNTIFS(F672:H672,"*OUTSTANDING*"),"OUTSTANDING",IF(COUNT(F672,G672,H672)=0,"",N(F672)+N(G672)+N(H672)))</f>
        <v/>
      </c>
      <c r="J672" s="181" t="n"/>
      <c r="K672" s="259" t="n"/>
      <c r="L672" s="259" t="n"/>
      <c r="M672" s="143">
        <f>IF(COUNTIFS(E672:I672,"*OUTSTANDING*"),"",IF(N(L672)=0,0,L672-N(I672)*IF(N(E672)=0,0,N(K672)/E672)))</f>
        <v/>
      </c>
      <c r="N672" s="322">
        <f>IF(N(K672)=0,"",IF(COUNT(C672,J672)&lt;2,"?",IF(J672-C672&gt;365,"Y","N")))</f>
        <v/>
      </c>
      <c r="O672" s="143">
        <f>IF(OR(N(K672)=0,COUNT(C672,J672)&lt;2,COUNT(M672)=0),"",IF(N672="Y",MAX(M672,0),0))</f>
        <v/>
      </c>
      <c r="P672" s="143">
        <f>IF(OR(N(K672)=0,COUNT(C672,J672)&lt;2,COUNT(M672)=0),"",IF(N672="N",MAX(M672,0),0))</f>
        <v/>
      </c>
      <c r="Q672" s="143">
        <f>IF(OR(N(K672)=0,COUNT(M672)=0),"",MIN(M672,0))</f>
        <v/>
      </c>
      <c r="R672" s="321">
        <f>IF(COUNTIFS(E672,"*OUTSTANDING*"),"OUTSTANDING",MAX(0,N(E672)-N(K672)))</f>
        <v/>
      </c>
      <c r="S672" s="321">
        <f>IF(COUNTIFS(E672:I672,"*OUTSTANDING*"),"OUTSTANDING",IF(N(E672)=0,0,N(I672)*R672/E672))</f>
        <v/>
      </c>
      <c r="T672" s="180" t="n"/>
      <c r="U672" s="180" t="n"/>
    </row>
    <row r="673">
      <c r="A673" s="180" t="n"/>
      <c r="B673" s="180" t="n"/>
      <c r="C673" s="181" t="n"/>
      <c r="D673" s="317" t="n"/>
      <c r="E673" s="259" t="n"/>
      <c r="F673" s="259" t="n"/>
      <c r="G673" s="259" t="n"/>
      <c r="H673" s="259" t="n"/>
      <c r="I673" s="327">
        <f>IF(COUNTIFS(F673:H673,"*OUTSTANDING*"),"OUTSTANDING",IF(COUNT(F673,G673,H673)=0,"",N(F673)+N(G673)+N(H673)))</f>
        <v/>
      </c>
      <c r="J673" s="181" t="n"/>
      <c r="K673" s="259" t="n"/>
      <c r="L673" s="259" t="n"/>
      <c r="M673" s="143">
        <f>IF(COUNTIFS(E673:I673,"*OUTSTANDING*"),"",IF(N(L673)=0,0,L673-N(I673)*IF(N(E673)=0,0,N(K673)/E673)))</f>
        <v/>
      </c>
      <c r="N673" s="322">
        <f>IF(N(K673)=0,"",IF(COUNT(C673,J673)&lt;2,"?",IF(J673-C673&gt;365,"Y","N")))</f>
        <v/>
      </c>
      <c r="O673" s="143">
        <f>IF(OR(N(K673)=0,COUNT(C673,J673)&lt;2,COUNT(M673)=0),"",IF(N673="Y",MAX(M673,0),0))</f>
        <v/>
      </c>
      <c r="P673" s="143">
        <f>IF(OR(N(K673)=0,COUNT(C673,J673)&lt;2,COUNT(M673)=0),"",IF(N673="N",MAX(M673,0),0))</f>
        <v/>
      </c>
      <c r="Q673" s="143">
        <f>IF(OR(N(K673)=0,COUNT(M673)=0),"",MIN(M673,0))</f>
        <v/>
      </c>
      <c r="R673" s="321">
        <f>IF(COUNTIFS(E673,"*OUTSTANDING*"),"OUTSTANDING",MAX(0,N(E673)-N(K673)))</f>
        <v/>
      </c>
      <c r="S673" s="321">
        <f>IF(COUNTIFS(E673:I673,"*OUTSTANDING*"),"OUTSTANDING",IF(N(E673)=0,0,N(I673)*R673/E673))</f>
        <v/>
      </c>
      <c r="T673" s="180" t="n"/>
      <c r="U673" s="180" t="n"/>
    </row>
    <row r="674">
      <c r="A674" s="180" t="n"/>
      <c r="B674" s="180" t="n"/>
      <c r="C674" s="181" t="n"/>
      <c r="D674" s="317" t="n"/>
      <c r="E674" s="259" t="n"/>
      <c r="F674" s="259" t="n"/>
      <c r="G674" s="259" t="n"/>
      <c r="H674" s="259" t="n"/>
      <c r="I674" s="327">
        <f>IF(COUNTIFS(F674:H674,"*OUTSTANDING*"),"OUTSTANDING",IF(COUNT(F674,G674,H674)=0,"",N(F674)+N(G674)+N(H674)))</f>
        <v/>
      </c>
      <c r="J674" s="181" t="n"/>
      <c r="K674" s="259" t="n"/>
      <c r="L674" s="259" t="n"/>
      <c r="M674" s="143">
        <f>IF(COUNTIFS(E674:I674,"*OUTSTANDING*"),"",IF(N(L674)=0,0,L674-N(I674)*IF(N(E674)=0,0,N(K674)/E674)))</f>
        <v/>
      </c>
      <c r="N674" s="322">
        <f>IF(N(K674)=0,"",IF(COUNT(C674,J674)&lt;2,"?",IF(J674-C674&gt;365,"Y","N")))</f>
        <v/>
      </c>
      <c r="O674" s="143">
        <f>IF(OR(N(K674)=0,COUNT(C674,J674)&lt;2,COUNT(M674)=0),"",IF(N674="Y",MAX(M674,0),0))</f>
        <v/>
      </c>
      <c r="P674" s="143">
        <f>IF(OR(N(K674)=0,COUNT(C674,J674)&lt;2,COUNT(M674)=0),"",IF(N674="N",MAX(M674,0),0))</f>
        <v/>
      </c>
      <c r="Q674" s="143">
        <f>IF(OR(N(K674)=0,COUNT(M674)=0),"",MIN(M674,0))</f>
        <v/>
      </c>
      <c r="R674" s="321">
        <f>IF(COUNTIFS(E674,"*OUTSTANDING*"),"OUTSTANDING",MAX(0,N(E674)-N(K674)))</f>
        <v/>
      </c>
      <c r="S674" s="321">
        <f>IF(COUNTIFS(E674:I674,"*OUTSTANDING*"),"OUTSTANDING",IF(N(E674)=0,0,N(I674)*R674/E674))</f>
        <v/>
      </c>
      <c r="T674" s="180" t="n"/>
      <c r="U674" s="180" t="n"/>
    </row>
    <row r="675">
      <c r="A675" s="180" t="n"/>
      <c r="B675" s="180" t="n"/>
      <c r="C675" s="181" t="n"/>
      <c r="D675" s="317" t="n"/>
      <c r="E675" s="259" t="n"/>
      <c r="F675" s="259" t="n"/>
      <c r="G675" s="259" t="n"/>
      <c r="H675" s="259" t="n"/>
      <c r="I675" s="327">
        <f>IF(COUNTIFS(F675:H675,"*OUTSTANDING*"),"OUTSTANDING",IF(COUNT(F675,G675,H675)=0,"",N(F675)+N(G675)+N(H675)))</f>
        <v/>
      </c>
      <c r="J675" s="181" t="n"/>
      <c r="K675" s="259" t="n"/>
      <c r="L675" s="259" t="n"/>
      <c r="M675" s="143">
        <f>IF(COUNTIFS(E675:I675,"*OUTSTANDING*"),"",IF(N(L675)=0,0,L675-N(I675)*IF(N(E675)=0,0,N(K675)/E675)))</f>
        <v/>
      </c>
      <c r="N675" s="322">
        <f>IF(N(K675)=0,"",IF(COUNT(C675,J675)&lt;2,"?",IF(J675-C675&gt;365,"Y","N")))</f>
        <v/>
      </c>
      <c r="O675" s="143">
        <f>IF(OR(N(K675)=0,COUNT(C675,J675)&lt;2,COUNT(M675)=0),"",IF(N675="Y",MAX(M675,0),0))</f>
        <v/>
      </c>
      <c r="P675" s="143">
        <f>IF(OR(N(K675)=0,COUNT(C675,J675)&lt;2,COUNT(M675)=0),"",IF(N675="N",MAX(M675,0),0))</f>
        <v/>
      </c>
      <c r="Q675" s="143">
        <f>IF(OR(N(K675)=0,COUNT(M675)=0),"",MIN(M675,0))</f>
        <v/>
      </c>
      <c r="R675" s="321">
        <f>IF(COUNTIFS(E675,"*OUTSTANDING*"),"OUTSTANDING",MAX(0,N(E675)-N(K675)))</f>
        <v/>
      </c>
      <c r="S675" s="321">
        <f>IF(COUNTIFS(E675:I675,"*OUTSTANDING*"),"OUTSTANDING",IF(N(E675)=0,0,N(I675)*R675/E675))</f>
        <v/>
      </c>
      <c r="T675" s="180" t="n"/>
      <c r="U675" s="180" t="n"/>
    </row>
    <row r="676">
      <c r="A676" s="180" t="n"/>
      <c r="B676" s="180" t="n"/>
      <c r="C676" s="181" t="n"/>
      <c r="D676" s="317" t="n"/>
      <c r="E676" s="259" t="n"/>
      <c r="F676" s="259" t="n"/>
      <c r="G676" s="259" t="n"/>
      <c r="H676" s="259" t="n"/>
      <c r="I676" s="327">
        <f>IF(COUNTIFS(F676:H676,"*OUTSTANDING*"),"OUTSTANDING",IF(COUNT(F676,G676,H676)=0,"",N(F676)+N(G676)+N(H676)))</f>
        <v/>
      </c>
      <c r="J676" s="181" t="n"/>
      <c r="K676" s="259" t="n"/>
      <c r="L676" s="259" t="n"/>
      <c r="M676" s="143">
        <f>IF(COUNTIFS(E676:I676,"*OUTSTANDING*"),"",IF(N(L676)=0,0,L676-N(I676)*IF(N(E676)=0,0,N(K676)/E676)))</f>
        <v/>
      </c>
      <c r="N676" s="322">
        <f>IF(N(K676)=0,"",IF(COUNT(C676,J676)&lt;2,"?",IF(J676-C676&gt;365,"Y","N")))</f>
        <v/>
      </c>
      <c r="O676" s="143">
        <f>IF(OR(N(K676)=0,COUNT(C676,J676)&lt;2,COUNT(M676)=0),"",IF(N676="Y",MAX(M676,0),0))</f>
        <v/>
      </c>
      <c r="P676" s="143">
        <f>IF(OR(N(K676)=0,COUNT(C676,J676)&lt;2,COUNT(M676)=0),"",IF(N676="N",MAX(M676,0),0))</f>
        <v/>
      </c>
      <c r="Q676" s="143">
        <f>IF(OR(N(K676)=0,COUNT(M676)=0),"",MIN(M676,0))</f>
        <v/>
      </c>
      <c r="R676" s="321">
        <f>IF(COUNTIFS(E676,"*OUTSTANDING*"),"OUTSTANDING",MAX(0,N(E676)-N(K676)))</f>
        <v/>
      </c>
      <c r="S676" s="321">
        <f>IF(COUNTIFS(E676:I676,"*OUTSTANDING*"),"OUTSTANDING",IF(N(E676)=0,0,N(I676)*R676/E676))</f>
        <v/>
      </c>
      <c r="T676" s="180" t="n"/>
      <c r="U676" s="180" t="n"/>
    </row>
    <row r="677">
      <c r="A677" s="180" t="n"/>
      <c r="B677" s="180" t="n"/>
      <c r="C677" s="181" t="n"/>
      <c r="D677" s="317" t="n"/>
      <c r="E677" s="259" t="n"/>
      <c r="F677" s="259" t="n"/>
      <c r="G677" s="259" t="n"/>
      <c r="H677" s="259" t="n"/>
      <c r="I677" s="327">
        <f>IF(COUNTIFS(F677:H677,"*OUTSTANDING*"),"OUTSTANDING",IF(COUNT(F677,G677,H677)=0,"",N(F677)+N(G677)+N(H677)))</f>
        <v/>
      </c>
      <c r="J677" s="181" t="n"/>
      <c r="K677" s="259" t="n"/>
      <c r="L677" s="259" t="n"/>
      <c r="M677" s="143">
        <f>IF(COUNTIFS(E677:I677,"*OUTSTANDING*"),"",IF(N(L677)=0,0,L677-N(I677)*IF(N(E677)=0,0,N(K677)/E677)))</f>
        <v/>
      </c>
      <c r="N677" s="322">
        <f>IF(N(K677)=0,"",IF(COUNT(C677,J677)&lt;2,"?",IF(J677-C677&gt;365,"Y","N")))</f>
        <v/>
      </c>
      <c r="O677" s="143">
        <f>IF(OR(N(K677)=0,COUNT(C677,J677)&lt;2,COUNT(M677)=0),"",IF(N677="Y",MAX(M677,0),0))</f>
        <v/>
      </c>
      <c r="P677" s="143">
        <f>IF(OR(N(K677)=0,COUNT(C677,J677)&lt;2,COUNT(M677)=0),"",IF(N677="N",MAX(M677,0),0))</f>
        <v/>
      </c>
      <c r="Q677" s="143">
        <f>IF(OR(N(K677)=0,COUNT(M677)=0),"",MIN(M677,0))</f>
        <v/>
      </c>
      <c r="R677" s="321">
        <f>IF(COUNTIFS(E677,"*OUTSTANDING*"),"OUTSTANDING",MAX(0,N(E677)-N(K677)))</f>
        <v/>
      </c>
      <c r="S677" s="321">
        <f>IF(COUNTIFS(E677:I677,"*OUTSTANDING*"),"OUTSTANDING",IF(N(E677)=0,0,N(I677)*R677/E677))</f>
        <v/>
      </c>
      <c r="T677" s="180" t="n"/>
      <c r="U677" s="180" t="n"/>
    </row>
    <row r="678">
      <c r="A678" s="180" t="n"/>
      <c r="B678" s="180" t="n"/>
      <c r="C678" s="181" t="n"/>
      <c r="D678" s="317" t="n"/>
      <c r="E678" s="259" t="n"/>
      <c r="F678" s="259" t="n"/>
      <c r="G678" s="259" t="n"/>
      <c r="H678" s="259" t="n"/>
      <c r="I678" s="327">
        <f>IF(COUNTIFS(F678:H678,"*OUTSTANDING*"),"OUTSTANDING",IF(COUNT(F678,G678,H678)=0,"",N(F678)+N(G678)+N(H678)))</f>
        <v/>
      </c>
      <c r="J678" s="181" t="n"/>
      <c r="K678" s="259" t="n"/>
      <c r="L678" s="259" t="n"/>
      <c r="M678" s="143">
        <f>IF(COUNTIFS(E678:I678,"*OUTSTANDING*"),"",IF(N(L678)=0,0,L678-N(I678)*IF(N(E678)=0,0,N(K678)/E678)))</f>
        <v/>
      </c>
      <c r="N678" s="322">
        <f>IF(N(K678)=0,"",IF(COUNT(C678,J678)&lt;2,"?",IF(J678-C678&gt;365,"Y","N")))</f>
        <v/>
      </c>
      <c r="O678" s="143">
        <f>IF(OR(N(K678)=0,COUNT(C678,J678)&lt;2,COUNT(M678)=0),"",IF(N678="Y",MAX(M678,0),0))</f>
        <v/>
      </c>
      <c r="P678" s="143">
        <f>IF(OR(N(K678)=0,COUNT(C678,J678)&lt;2,COUNT(M678)=0),"",IF(N678="N",MAX(M678,0),0))</f>
        <v/>
      </c>
      <c r="Q678" s="143">
        <f>IF(OR(N(K678)=0,COUNT(M678)=0),"",MIN(M678,0))</f>
        <v/>
      </c>
      <c r="R678" s="321">
        <f>IF(COUNTIFS(E678,"*OUTSTANDING*"),"OUTSTANDING",MAX(0,N(E678)-N(K678)))</f>
        <v/>
      </c>
      <c r="S678" s="321">
        <f>IF(COUNTIFS(E678:I678,"*OUTSTANDING*"),"OUTSTANDING",IF(N(E678)=0,0,N(I678)*R678/E678))</f>
        <v/>
      </c>
      <c r="T678" s="180" t="n"/>
      <c r="U678" s="180" t="n"/>
    </row>
    <row r="679">
      <c r="A679" s="180" t="n"/>
      <c r="B679" s="180" t="n"/>
      <c r="C679" s="181" t="n"/>
      <c r="D679" s="317" t="n"/>
      <c r="E679" s="259" t="n"/>
      <c r="F679" s="259" t="n"/>
      <c r="G679" s="259" t="n"/>
      <c r="H679" s="259" t="n"/>
      <c r="I679" s="327">
        <f>IF(COUNTIFS(F679:H679,"*OUTSTANDING*"),"OUTSTANDING",IF(COUNT(F679,G679,H679)=0,"",N(F679)+N(G679)+N(H679)))</f>
        <v/>
      </c>
      <c r="J679" s="181" t="n"/>
      <c r="K679" s="259" t="n"/>
      <c r="L679" s="259" t="n"/>
      <c r="M679" s="143">
        <f>IF(COUNTIFS(E679:I679,"*OUTSTANDING*"),"",IF(N(L679)=0,0,L679-N(I679)*IF(N(E679)=0,0,N(K679)/E679)))</f>
        <v/>
      </c>
      <c r="N679" s="322">
        <f>IF(N(K679)=0,"",IF(COUNT(C679,J679)&lt;2,"?",IF(J679-C679&gt;365,"Y","N")))</f>
        <v/>
      </c>
      <c r="O679" s="143">
        <f>IF(OR(N(K679)=0,COUNT(C679,J679)&lt;2,COUNT(M679)=0),"",IF(N679="Y",MAX(M679,0),0))</f>
        <v/>
      </c>
      <c r="P679" s="143">
        <f>IF(OR(N(K679)=0,COUNT(C679,J679)&lt;2,COUNT(M679)=0),"",IF(N679="N",MAX(M679,0),0))</f>
        <v/>
      </c>
      <c r="Q679" s="143">
        <f>IF(OR(N(K679)=0,COUNT(M679)=0),"",MIN(M679,0))</f>
        <v/>
      </c>
      <c r="R679" s="321">
        <f>IF(COUNTIFS(E679,"*OUTSTANDING*"),"OUTSTANDING",MAX(0,N(E679)-N(K679)))</f>
        <v/>
      </c>
      <c r="S679" s="321">
        <f>IF(COUNTIFS(E679:I679,"*OUTSTANDING*"),"OUTSTANDING",IF(N(E679)=0,0,N(I679)*R679/E679))</f>
        <v/>
      </c>
      <c r="T679" s="180" t="n"/>
      <c r="U679" s="180" t="n"/>
    </row>
    <row r="680">
      <c r="A680" s="180" t="n"/>
      <c r="B680" s="180" t="n"/>
      <c r="C680" s="181" t="n"/>
      <c r="D680" s="317" t="n"/>
      <c r="E680" s="259" t="n"/>
      <c r="F680" s="259" t="n"/>
      <c r="G680" s="259" t="n"/>
      <c r="H680" s="259" t="n"/>
      <c r="I680" s="327">
        <f>IF(COUNTIFS(F680:H680,"*OUTSTANDING*"),"OUTSTANDING",IF(COUNT(F680,G680,H680)=0,"",N(F680)+N(G680)+N(H680)))</f>
        <v/>
      </c>
      <c r="J680" s="181" t="n"/>
      <c r="K680" s="259" t="n"/>
      <c r="L680" s="259" t="n"/>
      <c r="M680" s="143">
        <f>IF(COUNTIFS(E680:I680,"*OUTSTANDING*"),"",IF(N(L680)=0,0,L680-N(I680)*IF(N(E680)=0,0,N(K680)/E680)))</f>
        <v/>
      </c>
      <c r="N680" s="322">
        <f>IF(N(K680)=0,"",IF(COUNT(C680,J680)&lt;2,"?",IF(J680-C680&gt;365,"Y","N")))</f>
        <v/>
      </c>
      <c r="O680" s="143">
        <f>IF(OR(N(K680)=0,COUNT(C680,J680)&lt;2,COUNT(M680)=0),"",IF(N680="Y",MAX(M680,0),0))</f>
        <v/>
      </c>
      <c r="P680" s="143">
        <f>IF(OR(N(K680)=0,COUNT(C680,J680)&lt;2,COUNT(M680)=0),"",IF(N680="N",MAX(M680,0),0))</f>
        <v/>
      </c>
      <c r="Q680" s="143">
        <f>IF(OR(N(K680)=0,COUNT(M680)=0),"",MIN(M680,0))</f>
        <v/>
      </c>
      <c r="R680" s="321">
        <f>IF(COUNTIFS(E680,"*OUTSTANDING*"),"OUTSTANDING",MAX(0,N(E680)-N(K680)))</f>
        <v/>
      </c>
      <c r="S680" s="321">
        <f>IF(COUNTIFS(E680:I680,"*OUTSTANDING*"),"OUTSTANDING",IF(N(E680)=0,0,N(I680)*R680/E680))</f>
        <v/>
      </c>
      <c r="T680" s="180" t="n"/>
      <c r="U680" s="180" t="n"/>
    </row>
    <row r="681">
      <c r="A681" s="180" t="n"/>
      <c r="B681" s="180" t="n"/>
      <c r="C681" s="181" t="n"/>
      <c r="D681" s="317" t="n"/>
      <c r="E681" s="259" t="n"/>
      <c r="F681" s="259" t="n"/>
      <c r="G681" s="259" t="n"/>
      <c r="H681" s="259" t="n"/>
      <c r="I681" s="327">
        <f>IF(COUNTIFS(F681:H681,"*OUTSTANDING*"),"OUTSTANDING",IF(COUNT(F681,G681,H681)=0,"",N(F681)+N(G681)+N(H681)))</f>
        <v/>
      </c>
      <c r="J681" s="181" t="n"/>
      <c r="K681" s="259" t="n"/>
      <c r="L681" s="259" t="n"/>
      <c r="M681" s="143">
        <f>IF(COUNTIFS(E681:I681,"*OUTSTANDING*"),"",IF(N(L681)=0,0,L681-N(I681)*IF(N(E681)=0,0,N(K681)/E681)))</f>
        <v/>
      </c>
      <c r="N681" s="322">
        <f>IF(N(K681)=0,"",IF(COUNT(C681,J681)&lt;2,"?",IF(J681-C681&gt;365,"Y","N")))</f>
        <v/>
      </c>
      <c r="O681" s="143">
        <f>IF(OR(N(K681)=0,COUNT(C681,J681)&lt;2,COUNT(M681)=0),"",IF(N681="Y",MAX(M681,0),0))</f>
        <v/>
      </c>
      <c r="P681" s="143">
        <f>IF(OR(N(K681)=0,COUNT(C681,J681)&lt;2,COUNT(M681)=0),"",IF(N681="N",MAX(M681,0),0))</f>
        <v/>
      </c>
      <c r="Q681" s="143">
        <f>IF(OR(N(K681)=0,COUNT(M681)=0),"",MIN(M681,0))</f>
        <v/>
      </c>
      <c r="R681" s="321">
        <f>IF(COUNTIFS(E681,"*OUTSTANDING*"),"OUTSTANDING",MAX(0,N(E681)-N(K681)))</f>
        <v/>
      </c>
      <c r="S681" s="321">
        <f>IF(COUNTIFS(E681:I681,"*OUTSTANDING*"),"OUTSTANDING",IF(N(E681)=0,0,N(I681)*R681/E681))</f>
        <v/>
      </c>
      <c r="T681" s="180" t="n"/>
      <c r="U681" s="180" t="n"/>
    </row>
    <row r="682">
      <c r="A682" s="180" t="n"/>
      <c r="B682" s="180" t="n"/>
      <c r="C682" s="181" t="n"/>
      <c r="D682" s="317" t="n"/>
      <c r="E682" s="259" t="n"/>
      <c r="F682" s="259" t="n"/>
      <c r="G682" s="259" t="n"/>
      <c r="H682" s="259" t="n"/>
      <c r="I682" s="327">
        <f>IF(COUNTIFS(F682:H682,"*OUTSTANDING*"),"OUTSTANDING",IF(COUNT(F682,G682,H682)=0,"",N(F682)+N(G682)+N(H682)))</f>
        <v/>
      </c>
      <c r="J682" s="181" t="n"/>
      <c r="K682" s="259" t="n"/>
      <c r="L682" s="259" t="n"/>
      <c r="M682" s="143">
        <f>IF(COUNTIFS(E682:I682,"*OUTSTANDING*"),"",IF(N(L682)=0,0,L682-N(I682)*IF(N(E682)=0,0,N(K682)/E682)))</f>
        <v/>
      </c>
      <c r="N682" s="322">
        <f>IF(N(K682)=0,"",IF(COUNT(C682,J682)&lt;2,"?",IF(J682-C682&gt;365,"Y","N")))</f>
        <v/>
      </c>
      <c r="O682" s="143">
        <f>IF(OR(N(K682)=0,COUNT(C682,J682)&lt;2,COUNT(M682)=0),"",IF(N682="Y",MAX(M682,0),0))</f>
        <v/>
      </c>
      <c r="P682" s="143">
        <f>IF(OR(N(K682)=0,COUNT(C682,J682)&lt;2,COUNT(M682)=0),"",IF(N682="N",MAX(M682,0),0))</f>
        <v/>
      </c>
      <c r="Q682" s="143">
        <f>IF(OR(N(K682)=0,COUNT(M682)=0),"",MIN(M682,0))</f>
        <v/>
      </c>
      <c r="R682" s="321">
        <f>IF(COUNTIFS(E682,"*OUTSTANDING*"),"OUTSTANDING",MAX(0,N(E682)-N(K682)))</f>
        <v/>
      </c>
      <c r="S682" s="321">
        <f>IF(COUNTIFS(E682:I682,"*OUTSTANDING*"),"OUTSTANDING",IF(N(E682)=0,0,N(I682)*R682/E682))</f>
        <v/>
      </c>
      <c r="T682" s="180" t="n"/>
      <c r="U682" s="180" t="n"/>
    </row>
    <row r="683">
      <c r="A683" s="180" t="n"/>
      <c r="B683" s="180" t="n"/>
      <c r="C683" s="181" t="n"/>
      <c r="D683" s="317" t="n"/>
      <c r="E683" s="259" t="n"/>
      <c r="F683" s="259" t="n"/>
      <c r="G683" s="259" t="n"/>
      <c r="H683" s="259" t="n"/>
      <c r="I683" s="327">
        <f>IF(COUNTIFS(F683:H683,"*OUTSTANDING*"),"OUTSTANDING",IF(COUNT(F683,G683,H683)=0,"",N(F683)+N(G683)+N(H683)))</f>
        <v/>
      </c>
      <c r="J683" s="181" t="n"/>
      <c r="K683" s="259" t="n"/>
      <c r="L683" s="259" t="n"/>
      <c r="M683" s="143">
        <f>IF(COUNTIFS(E683:I683,"*OUTSTANDING*"),"",IF(N(L683)=0,0,L683-N(I683)*IF(N(E683)=0,0,N(K683)/E683)))</f>
        <v/>
      </c>
      <c r="N683" s="322">
        <f>IF(N(K683)=0,"",IF(COUNT(C683,J683)&lt;2,"?",IF(J683-C683&gt;365,"Y","N")))</f>
        <v/>
      </c>
      <c r="O683" s="143">
        <f>IF(OR(N(K683)=0,COUNT(C683,J683)&lt;2,COUNT(M683)=0),"",IF(N683="Y",MAX(M683,0),0))</f>
        <v/>
      </c>
      <c r="P683" s="143">
        <f>IF(OR(N(K683)=0,COUNT(C683,J683)&lt;2,COUNT(M683)=0),"",IF(N683="N",MAX(M683,0),0))</f>
        <v/>
      </c>
      <c r="Q683" s="143">
        <f>IF(OR(N(K683)=0,COUNT(M683)=0),"",MIN(M683,0))</f>
        <v/>
      </c>
      <c r="R683" s="321">
        <f>IF(COUNTIFS(E683,"*OUTSTANDING*"),"OUTSTANDING",MAX(0,N(E683)-N(K683)))</f>
        <v/>
      </c>
      <c r="S683" s="321">
        <f>IF(COUNTIFS(E683:I683,"*OUTSTANDING*"),"OUTSTANDING",IF(N(E683)=0,0,N(I683)*R683/E683))</f>
        <v/>
      </c>
      <c r="T683" s="180" t="n"/>
      <c r="U683" s="180" t="n"/>
    </row>
    <row r="684">
      <c r="A684" s="180" t="n"/>
      <c r="B684" s="180" t="n"/>
      <c r="C684" s="181" t="n"/>
      <c r="D684" s="317" t="n"/>
      <c r="E684" s="259" t="n"/>
      <c r="F684" s="259" t="n"/>
      <c r="G684" s="259" t="n"/>
      <c r="H684" s="259" t="n"/>
      <c r="I684" s="327">
        <f>IF(COUNTIFS(F684:H684,"*OUTSTANDING*"),"OUTSTANDING",IF(COUNT(F684,G684,H684)=0,"",N(F684)+N(G684)+N(H684)))</f>
        <v/>
      </c>
      <c r="J684" s="181" t="n"/>
      <c r="K684" s="259" t="n"/>
      <c r="L684" s="259" t="n"/>
      <c r="M684" s="143">
        <f>IF(COUNTIFS(E684:I684,"*OUTSTANDING*"),"",IF(N(L684)=0,0,L684-N(I684)*IF(N(E684)=0,0,N(K684)/E684)))</f>
        <v/>
      </c>
      <c r="N684" s="322">
        <f>IF(N(K684)=0,"",IF(COUNT(C684,J684)&lt;2,"?",IF(J684-C684&gt;365,"Y","N")))</f>
        <v/>
      </c>
      <c r="O684" s="143">
        <f>IF(OR(N(K684)=0,COUNT(C684,J684)&lt;2,COUNT(M684)=0),"",IF(N684="Y",MAX(M684,0),0))</f>
        <v/>
      </c>
      <c r="P684" s="143">
        <f>IF(OR(N(K684)=0,COUNT(C684,J684)&lt;2,COUNT(M684)=0),"",IF(N684="N",MAX(M684,0),0))</f>
        <v/>
      </c>
      <c r="Q684" s="143">
        <f>IF(OR(N(K684)=0,COUNT(M684)=0),"",MIN(M684,0))</f>
        <v/>
      </c>
      <c r="R684" s="321">
        <f>IF(COUNTIFS(E684,"*OUTSTANDING*"),"OUTSTANDING",MAX(0,N(E684)-N(K684)))</f>
        <v/>
      </c>
      <c r="S684" s="321">
        <f>IF(COUNTIFS(E684:I684,"*OUTSTANDING*"),"OUTSTANDING",IF(N(E684)=0,0,N(I684)*R684/E684))</f>
        <v/>
      </c>
      <c r="T684" s="180" t="n"/>
      <c r="U684" s="180" t="n"/>
    </row>
    <row r="685">
      <c r="A685" s="180" t="n"/>
      <c r="B685" s="180" t="n"/>
      <c r="C685" s="181" t="n"/>
      <c r="D685" s="317" t="n"/>
      <c r="E685" s="259" t="n"/>
      <c r="F685" s="259" t="n"/>
      <c r="G685" s="259" t="n"/>
      <c r="H685" s="259" t="n"/>
      <c r="I685" s="327">
        <f>IF(COUNTIFS(F685:H685,"*OUTSTANDING*"),"OUTSTANDING",IF(COUNT(F685,G685,H685)=0,"",N(F685)+N(G685)+N(H685)))</f>
        <v/>
      </c>
      <c r="J685" s="181" t="n"/>
      <c r="K685" s="259" t="n"/>
      <c r="L685" s="259" t="n"/>
      <c r="M685" s="143">
        <f>IF(COUNTIFS(E685:I685,"*OUTSTANDING*"),"",IF(N(L685)=0,0,L685-N(I685)*IF(N(E685)=0,0,N(K685)/E685)))</f>
        <v/>
      </c>
      <c r="N685" s="322">
        <f>IF(N(K685)=0,"",IF(COUNT(C685,J685)&lt;2,"?",IF(J685-C685&gt;365,"Y","N")))</f>
        <v/>
      </c>
      <c r="O685" s="143">
        <f>IF(OR(N(K685)=0,COUNT(C685,J685)&lt;2,COUNT(M685)=0),"",IF(N685="Y",MAX(M685,0),0))</f>
        <v/>
      </c>
      <c r="P685" s="143">
        <f>IF(OR(N(K685)=0,COUNT(C685,J685)&lt;2,COUNT(M685)=0),"",IF(N685="N",MAX(M685,0),0))</f>
        <v/>
      </c>
      <c r="Q685" s="143">
        <f>IF(OR(N(K685)=0,COUNT(M685)=0),"",MIN(M685,0))</f>
        <v/>
      </c>
      <c r="R685" s="321">
        <f>IF(COUNTIFS(E685,"*OUTSTANDING*"),"OUTSTANDING",MAX(0,N(E685)-N(K685)))</f>
        <v/>
      </c>
      <c r="S685" s="321">
        <f>IF(COUNTIFS(E685:I685,"*OUTSTANDING*"),"OUTSTANDING",IF(N(E685)=0,0,N(I685)*R685/E685))</f>
        <v/>
      </c>
      <c r="T685" s="180" t="n"/>
      <c r="U685" s="180" t="n"/>
    </row>
    <row r="686">
      <c r="A686" s="180" t="n"/>
      <c r="B686" s="180" t="n"/>
      <c r="C686" s="181" t="n"/>
      <c r="D686" s="317" t="n"/>
      <c r="E686" s="259" t="n"/>
      <c r="F686" s="259" t="n"/>
      <c r="G686" s="259" t="n"/>
      <c r="H686" s="259" t="n"/>
      <c r="I686" s="327">
        <f>IF(COUNTIFS(F686:H686,"*OUTSTANDING*"),"OUTSTANDING",IF(COUNT(F686,G686,H686)=0,"",N(F686)+N(G686)+N(H686)))</f>
        <v/>
      </c>
      <c r="J686" s="181" t="n"/>
      <c r="K686" s="259" t="n"/>
      <c r="L686" s="259" t="n"/>
      <c r="M686" s="143">
        <f>IF(COUNTIFS(E686:I686,"*OUTSTANDING*"),"",IF(N(L686)=0,0,L686-N(I686)*IF(N(E686)=0,0,N(K686)/E686)))</f>
        <v/>
      </c>
      <c r="N686" s="322">
        <f>IF(N(K686)=0,"",IF(COUNT(C686,J686)&lt;2,"?",IF(J686-C686&gt;365,"Y","N")))</f>
        <v/>
      </c>
      <c r="O686" s="143">
        <f>IF(OR(N(K686)=0,COUNT(C686,J686)&lt;2,COUNT(M686)=0),"",IF(N686="Y",MAX(M686,0),0))</f>
        <v/>
      </c>
      <c r="P686" s="143">
        <f>IF(OR(N(K686)=0,COUNT(C686,J686)&lt;2,COUNT(M686)=0),"",IF(N686="N",MAX(M686,0),0))</f>
        <v/>
      </c>
      <c r="Q686" s="143">
        <f>IF(OR(N(K686)=0,COUNT(M686)=0),"",MIN(M686,0))</f>
        <v/>
      </c>
      <c r="R686" s="321">
        <f>IF(COUNTIFS(E686,"*OUTSTANDING*"),"OUTSTANDING",MAX(0,N(E686)-N(K686)))</f>
        <v/>
      </c>
      <c r="S686" s="321">
        <f>IF(COUNTIFS(E686:I686,"*OUTSTANDING*"),"OUTSTANDING",IF(N(E686)=0,0,N(I686)*R686/E686))</f>
        <v/>
      </c>
      <c r="T686" s="180" t="n"/>
      <c r="U686" s="180" t="n"/>
    </row>
    <row r="687">
      <c r="A687" s="180" t="n"/>
      <c r="B687" s="180" t="n"/>
      <c r="C687" s="181" t="n"/>
      <c r="D687" s="317" t="n"/>
      <c r="E687" s="259" t="n"/>
      <c r="F687" s="259" t="n"/>
      <c r="G687" s="259" t="n"/>
      <c r="H687" s="259" t="n"/>
      <c r="I687" s="327">
        <f>IF(COUNTIFS(F687:H687,"*OUTSTANDING*"),"OUTSTANDING",IF(COUNT(F687,G687,H687)=0,"",N(F687)+N(G687)+N(H687)))</f>
        <v/>
      </c>
      <c r="J687" s="181" t="n"/>
      <c r="K687" s="259" t="n"/>
      <c r="L687" s="259" t="n"/>
      <c r="M687" s="143">
        <f>IF(COUNTIFS(E687:I687,"*OUTSTANDING*"),"",IF(N(L687)=0,0,L687-N(I687)*IF(N(E687)=0,0,N(K687)/E687)))</f>
        <v/>
      </c>
      <c r="N687" s="322">
        <f>IF(N(K687)=0,"",IF(COUNT(C687,J687)&lt;2,"?",IF(J687-C687&gt;365,"Y","N")))</f>
        <v/>
      </c>
      <c r="O687" s="143">
        <f>IF(OR(N(K687)=0,COUNT(C687,J687)&lt;2,COUNT(M687)=0),"",IF(N687="Y",MAX(M687,0),0))</f>
        <v/>
      </c>
      <c r="P687" s="143">
        <f>IF(OR(N(K687)=0,COUNT(C687,J687)&lt;2,COUNT(M687)=0),"",IF(N687="N",MAX(M687,0),0))</f>
        <v/>
      </c>
      <c r="Q687" s="143">
        <f>IF(OR(N(K687)=0,COUNT(M687)=0),"",MIN(M687,0))</f>
        <v/>
      </c>
      <c r="R687" s="321">
        <f>IF(COUNTIFS(E687,"*OUTSTANDING*"),"OUTSTANDING",MAX(0,N(E687)-N(K687)))</f>
        <v/>
      </c>
      <c r="S687" s="321">
        <f>IF(COUNTIFS(E687:I687,"*OUTSTANDING*"),"OUTSTANDING",IF(N(E687)=0,0,N(I687)*R687/E687))</f>
        <v/>
      </c>
      <c r="T687" s="180" t="n"/>
      <c r="U687" s="180" t="n"/>
    </row>
    <row r="688">
      <c r="A688" s="180" t="n"/>
      <c r="B688" s="180" t="n"/>
      <c r="C688" s="181" t="n"/>
      <c r="D688" s="317" t="n"/>
      <c r="E688" s="259" t="n"/>
      <c r="F688" s="259" t="n"/>
      <c r="G688" s="259" t="n"/>
      <c r="H688" s="259" t="n"/>
      <c r="I688" s="327">
        <f>IF(COUNTIFS(F688:H688,"*OUTSTANDING*"),"OUTSTANDING",IF(COUNT(F688,G688,H688)=0,"",N(F688)+N(G688)+N(H688)))</f>
        <v/>
      </c>
      <c r="J688" s="181" t="n"/>
      <c r="K688" s="259" t="n"/>
      <c r="L688" s="259" t="n"/>
      <c r="M688" s="143">
        <f>IF(COUNTIFS(E688:I688,"*OUTSTANDING*"),"",IF(N(L688)=0,0,L688-N(I688)*IF(N(E688)=0,0,N(K688)/E688)))</f>
        <v/>
      </c>
      <c r="N688" s="322">
        <f>IF(N(K688)=0,"",IF(COUNT(C688,J688)&lt;2,"?",IF(J688-C688&gt;365,"Y","N")))</f>
        <v/>
      </c>
      <c r="O688" s="143">
        <f>IF(OR(N(K688)=0,COUNT(C688,J688)&lt;2,COUNT(M688)=0),"",IF(N688="Y",MAX(M688,0),0))</f>
        <v/>
      </c>
      <c r="P688" s="143">
        <f>IF(OR(N(K688)=0,COUNT(C688,J688)&lt;2,COUNT(M688)=0),"",IF(N688="N",MAX(M688,0),0))</f>
        <v/>
      </c>
      <c r="Q688" s="143">
        <f>IF(OR(N(K688)=0,COUNT(M688)=0),"",MIN(M688,0))</f>
        <v/>
      </c>
      <c r="R688" s="321">
        <f>IF(COUNTIFS(E688,"*OUTSTANDING*"),"OUTSTANDING",MAX(0,N(E688)-N(K688)))</f>
        <v/>
      </c>
      <c r="S688" s="321">
        <f>IF(COUNTIFS(E688:I688,"*OUTSTANDING*"),"OUTSTANDING",IF(N(E688)=0,0,N(I688)*R688/E688))</f>
        <v/>
      </c>
      <c r="T688" s="180" t="n"/>
      <c r="U688" s="180" t="n"/>
    </row>
    <row r="689">
      <c r="A689" s="180" t="n"/>
      <c r="B689" s="180" t="n"/>
      <c r="C689" s="181" t="n"/>
      <c r="D689" s="317" t="n"/>
      <c r="E689" s="259" t="n"/>
      <c r="F689" s="259" t="n"/>
      <c r="G689" s="259" t="n"/>
      <c r="H689" s="259" t="n"/>
      <c r="I689" s="327">
        <f>IF(COUNTIFS(F689:H689,"*OUTSTANDING*"),"OUTSTANDING",IF(COUNT(F689,G689,H689)=0,"",N(F689)+N(G689)+N(H689)))</f>
        <v/>
      </c>
      <c r="J689" s="181" t="n"/>
      <c r="K689" s="259" t="n"/>
      <c r="L689" s="259" t="n"/>
      <c r="M689" s="143">
        <f>IF(COUNTIFS(E689:I689,"*OUTSTANDING*"),"",IF(N(L689)=0,0,L689-N(I689)*IF(N(E689)=0,0,N(K689)/E689)))</f>
        <v/>
      </c>
      <c r="N689" s="322">
        <f>IF(N(K689)=0,"",IF(COUNT(C689,J689)&lt;2,"?",IF(J689-C689&gt;365,"Y","N")))</f>
        <v/>
      </c>
      <c r="O689" s="143">
        <f>IF(OR(N(K689)=0,COUNT(C689,J689)&lt;2,COUNT(M689)=0),"",IF(N689="Y",MAX(M689,0),0))</f>
        <v/>
      </c>
      <c r="P689" s="143">
        <f>IF(OR(N(K689)=0,COUNT(C689,J689)&lt;2,COUNT(M689)=0),"",IF(N689="N",MAX(M689,0),0))</f>
        <v/>
      </c>
      <c r="Q689" s="143">
        <f>IF(OR(N(K689)=0,COUNT(M689)=0),"",MIN(M689,0))</f>
        <v/>
      </c>
      <c r="R689" s="321">
        <f>IF(COUNTIFS(E689,"*OUTSTANDING*"),"OUTSTANDING",MAX(0,N(E689)-N(K689)))</f>
        <v/>
      </c>
      <c r="S689" s="321">
        <f>IF(COUNTIFS(E689:I689,"*OUTSTANDING*"),"OUTSTANDING",IF(N(E689)=0,0,N(I689)*R689/E689))</f>
        <v/>
      </c>
      <c r="T689" s="180" t="n"/>
      <c r="U689" s="180" t="n"/>
    </row>
    <row r="690">
      <c r="A690" s="180" t="n"/>
      <c r="B690" s="180" t="n"/>
      <c r="C690" s="181" t="n"/>
      <c r="D690" s="317" t="n"/>
      <c r="E690" s="259" t="n"/>
      <c r="F690" s="259" t="n"/>
      <c r="G690" s="259" t="n"/>
      <c r="H690" s="259" t="n"/>
      <c r="I690" s="327">
        <f>IF(COUNTIFS(F690:H690,"*OUTSTANDING*"),"OUTSTANDING",IF(COUNT(F690,G690,H690)=0,"",N(F690)+N(G690)+N(H690)))</f>
        <v/>
      </c>
      <c r="J690" s="181" t="n"/>
      <c r="K690" s="259" t="n"/>
      <c r="L690" s="259" t="n"/>
      <c r="M690" s="143">
        <f>IF(COUNTIFS(E690:I690,"*OUTSTANDING*"),"",IF(N(L690)=0,0,L690-N(I690)*IF(N(E690)=0,0,N(K690)/E690)))</f>
        <v/>
      </c>
      <c r="N690" s="322">
        <f>IF(N(K690)=0,"",IF(COUNT(C690,J690)&lt;2,"?",IF(J690-C690&gt;365,"Y","N")))</f>
        <v/>
      </c>
      <c r="O690" s="143">
        <f>IF(OR(N(K690)=0,COUNT(C690,J690)&lt;2,COUNT(M690)=0),"",IF(N690="Y",MAX(M690,0),0))</f>
        <v/>
      </c>
      <c r="P690" s="143">
        <f>IF(OR(N(K690)=0,COUNT(C690,J690)&lt;2,COUNT(M690)=0),"",IF(N690="N",MAX(M690,0),0))</f>
        <v/>
      </c>
      <c r="Q690" s="143">
        <f>IF(OR(N(K690)=0,COUNT(M690)=0),"",MIN(M690,0))</f>
        <v/>
      </c>
      <c r="R690" s="321">
        <f>IF(COUNTIFS(E690,"*OUTSTANDING*"),"OUTSTANDING",MAX(0,N(E690)-N(K690)))</f>
        <v/>
      </c>
      <c r="S690" s="321">
        <f>IF(COUNTIFS(E690:I690,"*OUTSTANDING*"),"OUTSTANDING",IF(N(E690)=0,0,N(I690)*R690/E690))</f>
        <v/>
      </c>
      <c r="T690" s="180" t="n"/>
      <c r="U690" s="180" t="n"/>
    </row>
    <row r="691">
      <c r="A691" s="180" t="n"/>
      <c r="B691" s="180" t="n"/>
      <c r="C691" s="181" t="n"/>
      <c r="D691" s="317" t="n"/>
      <c r="E691" s="259" t="n"/>
      <c r="F691" s="259" t="n"/>
      <c r="G691" s="259" t="n"/>
      <c r="H691" s="259" t="n"/>
      <c r="I691" s="327">
        <f>IF(COUNTIFS(F691:H691,"*OUTSTANDING*"),"OUTSTANDING",IF(COUNT(F691,G691,H691)=0,"",N(F691)+N(G691)+N(H691)))</f>
        <v/>
      </c>
      <c r="J691" s="181" t="n"/>
      <c r="K691" s="259" t="n"/>
      <c r="L691" s="259" t="n"/>
      <c r="M691" s="143">
        <f>IF(COUNTIFS(E691:I691,"*OUTSTANDING*"),"",IF(N(L691)=0,0,L691-N(I691)*IF(N(E691)=0,0,N(K691)/E691)))</f>
        <v/>
      </c>
      <c r="N691" s="322">
        <f>IF(N(K691)=0,"",IF(COUNT(C691,J691)&lt;2,"?",IF(J691-C691&gt;365,"Y","N")))</f>
        <v/>
      </c>
      <c r="O691" s="143">
        <f>IF(OR(N(K691)=0,COUNT(C691,J691)&lt;2,COUNT(M691)=0),"",IF(N691="Y",MAX(M691,0),0))</f>
        <v/>
      </c>
      <c r="P691" s="143">
        <f>IF(OR(N(K691)=0,COUNT(C691,J691)&lt;2,COUNT(M691)=0),"",IF(N691="N",MAX(M691,0),0))</f>
        <v/>
      </c>
      <c r="Q691" s="143">
        <f>IF(OR(N(K691)=0,COUNT(M691)=0),"",MIN(M691,0))</f>
        <v/>
      </c>
      <c r="R691" s="321">
        <f>IF(COUNTIFS(E691,"*OUTSTANDING*"),"OUTSTANDING",MAX(0,N(E691)-N(K691)))</f>
        <v/>
      </c>
      <c r="S691" s="321">
        <f>IF(COUNTIFS(E691:I691,"*OUTSTANDING*"),"OUTSTANDING",IF(N(E691)=0,0,N(I691)*R691/E691))</f>
        <v/>
      </c>
      <c r="T691" s="180" t="n"/>
      <c r="U691" s="180" t="n"/>
    </row>
    <row r="692">
      <c r="A692" s="180" t="n"/>
      <c r="B692" s="180" t="n"/>
      <c r="C692" s="181" t="n"/>
      <c r="D692" s="317" t="n"/>
      <c r="E692" s="259" t="n"/>
      <c r="F692" s="259" t="n"/>
      <c r="G692" s="259" t="n"/>
      <c r="H692" s="259" t="n"/>
      <c r="I692" s="327">
        <f>IF(COUNTIFS(F692:H692,"*OUTSTANDING*"),"OUTSTANDING",IF(COUNT(F692,G692,H692)=0,"",N(F692)+N(G692)+N(H692)))</f>
        <v/>
      </c>
      <c r="J692" s="181" t="n"/>
      <c r="K692" s="259" t="n"/>
      <c r="L692" s="259" t="n"/>
      <c r="M692" s="143">
        <f>IF(COUNTIFS(E692:I692,"*OUTSTANDING*"),"",IF(N(L692)=0,0,L692-N(I692)*IF(N(E692)=0,0,N(K692)/E692)))</f>
        <v/>
      </c>
      <c r="N692" s="322">
        <f>IF(N(K692)=0,"",IF(COUNT(C692,J692)&lt;2,"?",IF(J692-C692&gt;365,"Y","N")))</f>
        <v/>
      </c>
      <c r="O692" s="143">
        <f>IF(OR(N(K692)=0,COUNT(C692,J692)&lt;2,COUNT(M692)=0),"",IF(N692="Y",MAX(M692,0),0))</f>
        <v/>
      </c>
      <c r="P692" s="143">
        <f>IF(OR(N(K692)=0,COUNT(C692,J692)&lt;2,COUNT(M692)=0),"",IF(N692="N",MAX(M692,0),0))</f>
        <v/>
      </c>
      <c r="Q692" s="143">
        <f>IF(OR(N(K692)=0,COUNT(M692)=0),"",MIN(M692,0))</f>
        <v/>
      </c>
      <c r="R692" s="321">
        <f>IF(COUNTIFS(E692,"*OUTSTANDING*"),"OUTSTANDING",MAX(0,N(E692)-N(K692)))</f>
        <v/>
      </c>
      <c r="S692" s="321">
        <f>IF(COUNTIFS(E692:I692,"*OUTSTANDING*"),"OUTSTANDING",IF(N(E692)=0,0,N(I692)*R692/E692))</f>
        <v/>
      </c>
      <c r="T692" s="180" t="n"/>
      <c r="U692" s="180" t="n"/>
    </row>
    <row r="693">
      <c r="A693" s="180" t="n"/>
      <c r="B693" s="180" t="n"/>
      <c r="C693" s="181" t="n"/>
      <c r="D693" s="317" t="n"/>
      <c r="E693" s="259" t="n"/>
      <c r="F693" s="259" t="n"/>
      <c r="G693" s="259" t="n"/>
      <c r="H693" s="259" t="n"/>
      <c r="I693" s="327">
        <f>IF(COUNTIFS(F693:H693,"*OUTSTANDING*"),"OUTSTANDING",IF(COUNT(F693,G693,H693)=0,"",N(F693)+N(G693)+N(H693)))</f>
        <v/>
      </c>
      <c r="J693" s="181" t="n"/>
      <c r="K693" s="259" t="n"/>
      <c r="L693" s="259" t="n"/>
      <c r="M693" s="143">
        <f>IF(COUNTIFS(E693:I693,"*OUTSTANDING*"),"",IF(N(L693)=0,0,L693-N(I693)*IF(N(E693)=0,0,N(K693)/E693)))</f>
        <v/>
      </c>
      <c r="N693" s="322">
        <f>IF(N(K693)=0,"",IF(COUNT(C693,J693)&lt;2,"?",IF(J693-C693&gt;365,"Y","N")))</f>
        <v/>
      </c>
      <c r="O693" s="143">
        <f>IF(OR(N(K693)=0,COUNT(C693,J693)&lt;2,COUNT(M693)=0),"",IF(N693="Y",MAX(M693,0),0))</f>
        <v/>
      </c>
      <c r="P693" s="143">
        <f>IF(OR(N(K693)=0,COUNT(C693,J693)&lt;2,COUNT(M693)=0),"",IF(N693="N",MAX(M693,0),0))</f>
        <v/>
      </c>
      <c r="Q693" s="143">
        <f>IF(OR(N(K693)=0,COUNT(M693)=0),"",MIN(M693,0))</f>
        <v/>
      </c>
      <c r="R693" s="321">
        <f>IF(COUNTIFS(E693,"*OUTSTANDING*"),"OUTSTANDING",MAX(0,N(E693)-N(K693)))</f>
        <v/>
      </c>
      <c r="S693" s="321">
        <f>IF(COUNTIFS(E693:I693,"*OUTSTANDING*"),"OUTSTANDING",IF(N(E693)=0,0,N(I693)*R693/E693))</f>
        <v/>
      </c>
      <c r="T693" s="180" t="n"/>
      <c r="U693" s="180" t="n"/>
    </row>
    <row r="694">
      <c r="A694" s="180" t="n"/>
      <c r="B694" s="180" t="n"/>
      <c r="C694" s="181" t="n"/>
      <c r="D694" s="317" t="n"/>
      <c r="E694" s="259" t="n"/>
      <c r="F694" s="259" t="n"/>
      <c r="G694" s="259" t="n"/>
      <c r="H694" s="259" t="n"/>
      <c r="I694" s="327">
        <f>IF(COUNTIFS(F694:H694,"*OUTSTANDING*"),"OUTSTANDING",IF(COUNT(F694,G694,H694)=0,"",N(F694)+N(G694)+N(H694)))</f>
        <v/>
      </c>
      <c r="J694" s="181" t="n"/>
      <c r="K694" s="259" t="n"/>
      <c r="L694" s="259" t="n"/>
      <c r="M694" s="143">
        <f>IF(COUNTIFS(E694:I694,"*OUTSTANDING*"),"",IF(N(L694)=0,0,L694-N(I694)*IF(N(E694)=0,0,N(K694)/E694)))</f>
        <v/>
      </c>
      <c r="N694" s="322">
        <f>IF(N(K694)=0,"",IF(COUNT(C694,J694)&lt;2,"?",IF(J694-C694&gt;365,"Y","N")))</f>
        <v/>
      </c>
      <c r="O694" s="143">
        <f>IF(OR(N(K694)=0,COUNT(C694,J694)&lt;2,COUNT(M694)=0),"",IF(N694="Y",MAX(M694,0),0))</f>
        <v/>
      </c>
      <c r="P694" s="143">
        <f>IF(OR(N(K694)=0,COUNT(C694,J694)&lt;2,COUNT(M694)=0),"",IF(N694="N",MAX(M694,0),0))</f>
        <v/>
      </c>
      <c r="Q694" s="143">
        <f>IF(OR(N(K694)=0,COUNT(M694)=0),"",MIN(M694,0))</f>
        <v/>
      </c>
      <c r="R694" s="321">
        <f>IF(COUNTIFS(E694,"*OUTSTANDING*"),"OUTSTANDING",MAX(0,N(E694)-N(K694)))</f>
        <v/>
      </c>
      <c r="S694" s="321">
        <f>IF(COUNTIFS(E694:I694,"*OUTSTANDING*"),"OUTSTANDING",IF(N(E694)=0,0,N(I694)*R694/E694))</f>
        <v/>
      </c>
      <c r="T694" s="180" t="n"/>
      <c r="U694" s="180" t="n"/>
    </row>
    <row r="695">
      <c r="A695" s="180" t="n"/>
      <c r="B695" s="180" t="n"/>
      <c r="C695" s="181" t="n"/>
      <c r="D695" s="317" t="n"/>
      <c r="E695" s="259" t="n"/>
      <c r="F695" s="259" t="n"/>
      <c r="G695" s="259" t="n"/>
      <c r="H695" s="259" t="n"/>
      <c r="I695" s="327">
        <f>IF(COUNTIFS(F695:H695,"*OUTSTANDING*"),"OUTSTANDING",IF(COUNT(F695,G695,H695)=0,"",N(F695)+N(G695)+N(H695)))</f>
        <v/>
      </c>
      <c r="J695" s="181" t="n"/>
      <c r="K695" s="259" t="n"/>
      <c r="L695" s="259" t="n"/>
      <c r="M695" s="143">
        <f>IF(COUNTIFS(E695:I695,"*OUTSTANDING*"),"",IF(N(L695)=0,0,L695-N(I695)*IF(N(E695)=0,0,N(K695)/E695)))</f>
        <v/>
      </c>
      <c r="N695" s="322">
        <f>IF(N(K695)=0,"",IF(COUNT(C695,J695)&lt;2,"?",IF(J695-C695&gt;365,"Y","N")))</f>
        <v/>
      </c>
      <c r="O695" s="143">
        <f>IF(OR(N(K695)=0,COUNT(C695,J695)&lt;2,COUNT(M695)=0),"",IF(N695="Y",MAX(M695,0),0))</f>
        <v/>
      </c>
      <c r="P695" s="143">
        <f>IF(OR(N(K695)=0,COUNT(C695,J695)&lt;2,COUNT(M695)=0),"",IF(N695="N",MAX(M695,0),0))</f>
        <v/>
      </c>
      <c r="Q695" s="143">
        <f>IF(OR(N(K695)=0,COUNT(M695)=0),"",MIN(M695,0))</f>
        <v/>
      </c>
      <c r="R695" s="321">
        <f>IF(COUNTIFS(E695,"*OUTSTANDING*"),"OUTSTANDING",MAX(0,N(E695)-N(K695)))</f>
        <v/>
      </c>
      <c r="S695" s="321">
        <f>IF(COUNTIFS(E695:I695,"*OUTSTANDING*"),"OUTSTANDING",IF(N(E695)=0,0,N(I695)*R695/E695))</f>
        <v/>
      </c>
      <c r="T695" s="180" t="n"/>
      <c r="U695" s="180" t="n"/>
    </row>
    <row r="696">
      <c r="A696" s="180" t="n"/>
      <c r="B696" s="180" t="n"/>
      <c r="C696" s="181" t="n"/>
      <c r="D696" s="317" t="n"/>
      <c r="E696" s="259" t="n"/>
      <c r="F696" s="259" t="n"/>
      <c r="G696" s="259" t="n"/>
      <c r="H696" s="259" t="n"/>
      <c r="I696" s="327">
        <f>IF(COUNTIFS(F696:H696,"*OUTSTANDING*"),"OUTSTANDING",IF(COUNT(F696,G696,H696)=0,"",N(F696)+N(G696)+N(H696)))</f>
        <v/>
      </c>
      <c r="J696" s="181" t="n"/>
      <c r="K696" s="259" t="n"/>
      <c r="L696" s="259" t="n"/>
      <c r="M696" s="143">
        <f>IF(COUNTIFS(E696:I696,"*OUTSTANDING*"),"",IF(N(L696)=0,0,L696-N(I696)*IF(N(E696)=0,0,N(K696)/E696)))</f>
        <v/>
      </c>
      <c r="N696" s="322">
        <f>IF(N(K696)=0,"",IF(COUNT(C696,J696)&lt;2,"?",IF(J696-C696&gt;365,"Y","N")))</f>
        <v/>
      </c>
      <c r="O696" s="143">
        <f>IF(OR(N(K696)=0,COUNT(C696,J696)&lt;2,COUNT(M696)=0),"",IF(N696="Y",MAX(M696,0),0))</f>
        <v/>
      </c>
      <c r="P696" s="143">
        <f>IF(OR(N(K696)=0,COUNT(C696,J696)&lt;2,COUNT(M696)=0),"",IF(N696="N",MAX(M696,0),0))</f>
        <v/>
      </c>
      <c r="Q696" s="143">
        <f>IF(OR(N(K696)=0,COUNT(M696)=0),"",MIN(M696,0))</f>
        <v/>
      </c>
      <c r="R696" s="321">
        <f>IF(COUNTIFS(E696,"*OUTSTANDING*"),"OUTSTANDING",MAX(0,N(E696)-N(K696)))</f>
        <v/>
      </c>
      <c r="S696" s="321">
        <f>IF(COUNTIFS(E696:I696,"*OUTSTANDING*"),"OUTSTANDING",IF(N(E696)=0,0,N(I696)*R696/E696))</f>
        <v/>
      </c>
      <c r="T696" s="180" t="n"/>
      <c r="U696" s="180" t="n"/>
    </row>
    <row r="697">
      <c r="A697" s="180" t="n"/>
      <c r="B697" s="180" t="n"/>
      <c r="C697" s="181" t="n"/>
      <c r="D697" s="317" t="n"/>
      <c r="E697" s="259" t="n"/>
      <c r="F697" s="259" t="n"/>
      <c r="G697" s="259" t="n"/>
      <c r="H697" s="259" t="n"/>
      <c r="I697" s="327">
        <f>IF(COUNTIFS(F697:H697,"*OUTSTANDING*"),"OUTSTANDING",IF(COUNT(F697,G697,H697)=0,"",N(F697)+N(G697)+N(H697)))</f>
        <v/>
      </c>
      <c r="J697" s="181" t="n"/>
      <c r="K697" s="259" t="n"/>
      <c r="L697" s="259" t="n"/>
      <c r="M697" s="143">
        <f>IF(COUNTIFS(E697:I697,"*OUTSTANDING*"),"",IF(N(L697)=0,0,L697-N(I697)*IF(N(E697)=0,0,N(K697)/E697)))</f>
        <v/>
      </c>
      <c r="N697" s="322">
        <f>IF(N(K697)=0,"",IF(COUNT(C697,J697)&lt;2,"?",IF(J697-C697&gt;365,"Y","N")))</f>
        <v/>
      </c>
      <c r="O697" s="143">
        <f>IF(OR(N(K697)=0,COUNT(C697,J697)&lt;2,COUNT(M697)=0),"",IF(N697="Y",MAX(M697,0),0))</f>
        <v/>
      </c>
      <c r="P697" s="143">
        <f>IF(OR(N(K697)=0,COUNT(C697,J697)&lt;2,COUNT(M697)=0),"",IF(N697="N",MAX(M697,0),0))</f>
        <v/>
      </c>
      <c r="Q697" s="143">
        <f>IF(OR(N(K697)=0,COUNT(M697)=0),"",MIN(M697,0))</f>
        <v/>
      </c>
      <c r="R697" s="321">
        <f>IF(COUNTIFS(E697,"*OUTSTANDING*"),"OUTSTANDING",MAX(0,N(E697)-N(K697)))</f>
        <v/>
      </c>
      <c r="S697" s="321">
        <f>IF(COUNTIFS(E697:I697,"*OUTSTANDING*"),"OUTSTANDING",IF(N(E697)=0,0,N(I697)*R697/E697))</f>
        <v/>
      </c>
      <c r="T697" s="180" t="n"/>
      <c r="U697" s="180" t="n"/>
    </row>
    <row r="698">
      <c r="A698" s="180" t="n"/>
      <c r="B698" s="180" t="n"/>
      <c r="C698" s="181" t="n"/>
      <c r="D698" s="317" t="n"/>
      <c r="E698" s="259" t="n"/>
      <c r="F698" s="259" t="n"/>
      <c r="G698" s="259" t="n"/>
      <c r="H698" s="259" t="n"/>
      <c r="I698" s="327">
        <f>IF(COUNTIFS(F698:H698,"*OUTSTANDING*"),"OUTSTANDING",IF(COUNT(F698,G698,H698)=0,"",N(F698)+N(G698)+N(H698)))</f>
        <v/>
      </c>
      <c r="J698" s="181" t="n"/>
      <c r="K698" s="259" t="n"/>
      <c r="L698" s="259" t="n"/>
      <c r="M698" s="143">
        <f>IF(COUNTIFS(E698:I698,"*OUTSTANDING*"),"",IF(N(L698)=0,0,L698-N(I698)*IF(N(E698)=0,0,N(K698)/E698)))</f>
        <v/>
      </c>
      <c r="N698" s="322">
        <f>IF(N(K698)=0,"",IF(COUNT(C698,J698)&lt;2,"?",IF(J698-C698&gt;365,"Y","N")))</f>
        <v/>
      </c>
      <c r="O698" s="143">
        <f>IF(OR(N(K698)=0,COUNT(C698,J698)&lt;2,COUNT(M698)=0),"",IF(N698="Y",MAX(M698,0),0))</f>
        <v/>
      </c>
      <c r="P698" s="143">
        <f>IF(OR(N(K698)=0,COUNT(C698,J698)&lt;2,COUNT(M698)=0),"",IF(N698="N",MAX(M698,0),0))</f>
        <v/>
      </c>
      <c r="Q698" s="143">
        <f>IF(OR(N(K698)=0,COUNT(M698)=0),"",MIN(M698,0))</f>
        <v/>
      </c>
      <c r="R698" s="321">
        <f>IF(COUNTIFS(E698,"*OUTSTANDING*"),"OUTSTANDING",MAX(0,N(E698)-N(K698)))</f>
        <v/>
      </c>
      <c r="S698" s="321">
        <f>IF(COUNTIFS(E698:I698,"*OUTSTANDING*"),"OUTSTANDING",IF(N(E698)=0,0,N(I698)*R698/E698))</f>
        <v/>
      </c>
      <c r="T698" s="180" t="n"/>
      <c r="U698" s="180" t="n"/>
    </row>
    <row r="699">
      <c r="A699" s="180" t="n"/>
      <c r="B699" s="180" t="n"/>
      <c r="C699" s="181" t="n"/>
      <c r="D699" s="317" t="n"/>
      <c r="E699" s="259" t="n"/>
      <c r="F699" s="259" t="n"/>
      <c r="G699" s="259" t="n"/>
      <c r="H699" s="259" t="n"/>
      <c r="I699" s="327">
        <f>IF(COUNTIFS(F699:H699,"*OUTSTANDING*"),"OUTSTANDING",IF(COUNT(F699,G699,H699)=0,"",N(F699)+N(G699)+N(H699)))</f>
        <v/>
      </c>
      <c r="J699" s="181" t="n"/>
      <c r="K699" s="259" t="n"/>
      <c r="L699" s="259" t="n"/>
      <c r="M699" s="143">
        <f>IF(COUNTIFS(E699:I699,"*OUTSTANDING*"),"",IF(N(L699)=0,0,L699-N(I699)*IF(N(E699)=0,0,N(K699)/E699)))</f>
        <v/>
      </c>
      <c r="N699" s="322">
        <f>IF(N(K699)=0,"",IF(COUNT(C699,J699)&lt;2,"?",IF(J699-C699&gt;365,"Y","N")))</f>
        <v/>
      </c>
      <c r="O699" s="143">
        <f>IF(OR(N(K699)=0,COUNT(C699,J699)&lt;2,COUNT(M699)=0),"",IF(N699="Y",MAX(M699,0),0))</f>
        <v/>
      </c>
      <c r="P699" s="143">
        <f>IF(OR(N(K699)=0,COUNT(C699,J699)&lt;2,COUNT(M699)=0),"",IF(N699="N",MAX(M699,0),0))</f>
        <v/>
      </c>
      <c r="Q699" s="143">
        <f>IF(OR(N(K699)=0,COUNT(M699)=0),"",MIN(M699,0))</f>
        <v/>
      </c>
      <c r="R699" s="321">
        <f>IF(COUNTIFS(E699,"*OUTSTANDING*"),"OUTSTANDING",MAX(0,N(E699)-N(K699)))</f>
        <v/>
      </c>
      <c r="S699" s="321">
        <f>IF(COUNTIFS(E699:I699,"*OUTSTANDING*"),"OUTSTANDING",IF(N(E699)=0,0,N(I699)*R699/E699))</f>
        <v/>
      </c>
      <c r="T699" s="180" t="n"/>
      <c r="U699" s="180" t="n"/>
    </row>
    <row r="700">
      <c r="A700" s="180" t="n"/>
      <c r="B700" s="180" t="n"/>
      <c r="C700" s="181" t="n"/>
      <c r="D700" s="317" t="n"/>
      <c r="E700" s="259" t="n"/>
      <c r="F700" s="259" t="n"/>
      <c r="G700" s="259" t="n"/>
      <c r="H700" s="259" t="n"/>
      <c r="I700" s="327">
        <f>IF(COUNTIFS(F700:H700,"*OUTSTANDING*"),"OUTSTANDING",IF(COUNT(F700,G700,H700)=0,"",N(F700)+N(G700)+N(H700)))</f>
        <v/>
      </c>
      <c r="J700" s="181" t="n"/>
      <c r="K700" s="259" t="n"/>
      <c r="L700" s="259" t="n"/>
      <c r="M700" s="143">
        <f>IF(COUNTIFS(E700:I700,"*OUTSTANDING*"),"",IF(N(L700)=0,0,L700-N(I700)*IF(N(E700)=0,0,N(K700)/E700)))</f>
        <v/>
      </c>
      <c r="N700" s="322">
        <f>IF(N(K700)=0,"",IF(COUNT(C700,J700)&lt;2,"?",IF(J700-C700&gt;365,"Y","N")))</f>
        <v/>
      </c>
      <c r="O700" s="143">
        <f>IF(OR(N(K700)=0,COUNT(C700,J700)&lt;2,COUNT(M700)=0),"",IF(N700="Y",MAX(M700,0),0))</f>
        <v/>
      </c>
      <c r="P700" s="143">
        <f>IF(OR(N(K700)=0,COUNT(C700,J700)&lt;2,COUNT(M700)=0),"",IF(N700="N",MAX(M700,0),0))</f>
        <v/>
      </c>
      <c r="Q700" s="143">
        <f>IF(OR(N(K700)=0,COUNT(M700)=0),"",MIN(M700,0))</f>
        <v/>
      </c>
      <c r="R700" s="321">
        <f>IF(COUNTIFS(E700,"*OUTSTANDING*"),"OUTSTANDING",MAX(0,N(E700)-N(K700)))</f>
        <v/>
      </c>
      <c r="S700" s="321">
        <f>IF(COUNTIFS(E700:I700,"*OUTSTANDING*"),"OUTSTANDING",IF(N(E700)=0,0,N(I700)*R700/E700))</f>
        <v/>
      </c>
      <c r="T700" s="180" t="n"/>
      <c r="U700" s="180" t="n"/>
    </row>
    <row r="701">
      <c r="A701" s="180" t="n"/>
      <c r="B701" s="180" t="n"/>
      <c r="C701" s="181" t="n"/>
      <c r="D701" s="317" t="n"/>
      <c r="E701" s="259" t="n"/>
      <c r="F701" s="259" t="n"/>
      <c r="G701" s="259" t="n"/>
      <c r="H701" s="259" t="n"/>
      <c r="I701" s="327">
        <f>IF(COUNTIFS(F701:H701,"*OUTSTANDING*"),"OUTSTANDING",IF(COUNT(F701,G701,H701)=0,"",N(F701)+N(G701)+N(H701)))</f>
        <v/>
      </c>
      <c r="J701" s="181" t="n"/>
      <c r="K701" s="259" t="n"/>
      <c r="L701" s="259" t="n"/>
      <c r="M701" s="143">
        <f>IF(COUNTIFS(E701:I701,"*OUTSTANDING*"),"",IF(N(L701)=0,0,L701-N(I701)*IF(N(E701)=0,0,N(K701)/E701)))</f>
        <v/>
      </c>
      <c r="N701" s="322">
        <f>IF(N(K701)=0,"",IF(COUNT(C701,J701)&lt;2,"?",IF(J701-C701&gt;365,"Y","N")))</f>
        <v/>
      </c>
      <c r="O701" s="143">
        <f>IF(OR(N(K701)=0,COUNT(C701,J701)&lt;2,COUNT(M701)=0),"",IF(N701="Y",MAX(M701,0),0))</f>
        <v/>
      </c>
      <c r="P701" s="143">
        <f>IF(OR(N(K701)=0,COUNT(C701,J701)&lt;2,COUNT(M701)=0),"",IF(N701="N",MAX(M701,0),0))</f>
        <v/>
      </c>
      <c r="Q701" s="143">
        <f>IF(OR(N(K701)=0,COUNT(M701)=0),"",MIN(M701,0))</f>
        <v/>
      </c>
      <c r="R701" s="321">
        <f>IF(COUNTIFS(E701,"*OUTSTANDING*"),"OUTSTANDING",MAX(0,N(E701)-N(K701)))</f>
        <v/>
      </c>
      <c r="S701" s="321">
        <f>IF(COUNTIFS(E701:I701,"*OUTSTANDING*"),"OUTSTANDING",IF(N(E701)=0,0,N(I701)*R701/E701))</f>
        <v/>
      </c>
      <c r="T701" s="180" t="n"/>
      <c r="U701" s="180" t="n"/>
    </row>
    <row r="702">
      <c r="A702" s="180" t="n"/>
      <c r="B702" s="180" t="n"/>
      <c r="C702" s="181" t="n"/>
      <c r="D702" s="317" t="n"/>
      <c r="E702" s="259" t="n"/>
      <c r="F702" s="259" t="n"/>
      <c r="G702" s="259" t="n"/>
      <c r="H702" s="259" t="n"/>
      <c r="I702" s="327">
        <f>IF(COUNTIFS(F702:H702,"*OUTSTANDING*"),"OUTSTANDING",IF(COUNT(F702,G702,H702)=0,"",N(F702)+N(G702)+N(H702)))</f>
        <v/>
      </c>
      <c r="J702" s="181" t="n"/>
      <c r="K702" s="259" t="n"/>
      <c r="L702" s="259" t="n"/>
      <c r="M702" s="143">
        <f>IF(COUNTIFS(E702:I702,"*OUTSTANDING*"),"",IF(N(L702)=0,0,L702-N(I702)*IF(N(E702)=0,0,N(K702)/E702)))</f>
        <v/>
      </c>
      <c r="N702" s="322">
        <f>IF(N(K702)=0,"",IF(COUNT(C702,J702)&lt;2,"?",IF(J702-C702&gt;365,"Y","N")))</f>
        <v/>
      </c>
      <c r="O702" s="143">
        <f>IF(OR(N(K702)=0,COUNT(C702,J702)&lt;2,COUNT(M702)=0),"",IF(N702="Y",MAX(M702,0),0))</f>
        <v/>
      </c>
      <c r="P702" s="143">
        <f>IF(OR(N(K702)=0,COUNT(C702,J702)&lt;2,COUNT(M702)=0),"",IF(N702="N",MAX(M702,0),0))</f>
        <v/>
      </c>
      <c r="Q702" s="143">
        <f>IF(OR(N(K702)=0,COUNT(M702)=0),"",MIN(M702,0))</f>
        <v/>
      </c>
      <c r="R702" s="321">
        <f>IF(COUNTIFS(E702,"*OUTSTANDING*"),"OUTSTANDING",MAX(0,N(E702)-N(K702)))</f>
        <v/>
      </c>
      <c r="S702" s="321">
        <f>IF(COUNTIFS(E702:I702,"*OUTSTANDING*"),"OUTSTANDING",IF(N(E702)=0,0,N(I702)*R702/E702))</f>
        <v/>
      </c>
      <c r="T702" s="180" t="n"/>
      <c r="U702" s="180" t="n"/>
    </row>
    <row r="703">
      <c r="A703" s="180" t="n"/>
      <c r="B703" s="180" t="n"/>
      <c r="C703" s="181" t="n"/>
      <c r="D703" s="317" t="n"/>
      <c r="E703" s="259" t="n"/>
      <c r="F703" s="259" t="n"/>
      <c r="G703" s="259" t="n"/>
      <c r="H703" s="259" t="n"/>
      <c r="I703" s="327">
        <f>IF(COUNTIFS(F703:H703,"*OUTSTANDING*"),"OUTSTANDING",IF(COUNT(F703,G703,H703)=0,"",N(F703)+N(G703)+N(H703)))</f>
        <v/>
      </c>
      <c r="J703" s="181" t="n"/>
      <c r="K703" s="259" t="n"/>
      <c r="L703" s="259" t="n"/>
      <c r="M703" s="143">
        <f>IF(COUNTIFS(E703:I703,"*OUTSTANDING*"),"",IF(N(L703)=0,0,L703-N(I703)*IF(N(E703)=0,0,N(K703)/E703)))</f>
        <v/>
      </c>
      <c r="N703" s="322">
        <f>IF(N(K703)=0,"",IF(COUNT(C703,J703)&lt;2,"?",IF(J703-C703&gt;365,"Y","N")))</f>
        <v/>
      </c>
      <c r="O703" s="143">
        <f>IF(OR(N(K703)=0,COUNT(C703,J703)&lt;2,COUNT(M703)=0),"",IF(N703="Y",MAX(M703,0),0))</f>
        <v/>
      </c>
      <c r="P703" s="143">
        <f>IF(OR(N(K703)=0,COUNT(C703,J703)&lt;2,COUNT(M703)=0),"",IF(N703="N",MAX(M703,0),0))</f>
        <v/>
      </c>
      <c r="Q703" s="143">
        <f>IF(OR(N(K703)=0,COUNT(M703)=0),"",MIN(M703,0))</f>
        <v/>
      </c>
      <c r="R703" s="321">
        <f>IF(COUNTIFS(E703,"*OUTSTANDING*"),"OUTSTANDING",MAX(0,N(E703)-N(K703)))</f>
        <v/>
      </c>
      <c r="S703" s="321">
        <f>IF(COUNTIFS(E703:I703,"*OUTSTANDING*"),"OUTSTANDING",IF(N(E703)=0,0,N(I703)*R703/E703))</f>
        <v/>
      </c>
      <c r="T703" s="180" t="n"/>
      <c r="U703" s="180" t="n"/>
    </row>
    <row r="704">
      <c r="A704" s="180" t="n"/>
      <c r="B704" s="180" t="n"/>
      <c r="C704" s="181" t="n"/>
      <c r="D704" s="317" t="n"/>
      <c r="E704" s="259" t="n"/>
      <c r="F704" s="259" t="n"/>
      <c r="G704" s="259" t="n"/>
      <c r="H704" s="259" t="n"/>
      <c r="I704" s="327">
        <f>IF(COUNTIFS(F704:H704,"*OUTSTANDING*"),"OUTSTANDING",IF(COUNT(F704,G704,H704)=0,"",N(F704)+N(G704)+N(H704)))</f>
        <v/>
      </c>
      <c r="J704" s="181" t="n"/>
      <c r="K704" s="259" t="n"/>
      <c r="L704" s="259" t="n"/>
      <c r="M704" s="143">
        <f>IF(COUNTIFS(E704:I704,"*OUTSTANDING*"),"",IF(N(L704)=0,0,L704-N(I704)*IF(N(E704)=0,0,N(K704)/E704)))</f>
        <v/>
      </c>
      <c r="N704" s="322">
        <f>IF(N(K704)=0,"",IF(COUNT(C704,J704)&lt;2,"?",IF(J704-C704&gt;365,"Y","N")))</f>
        <v/>
      </c>
      <c r="O704" s="143">
        <f>IF(OR(N(K704)=0,COUNT(C704,J704)&lt;2,COUNT(M704)=0),"",IF(N704="Y",MAX(M704,0),0))</f>
        <v/>
      </c>
      <c r="P704" s="143">
        <f>IF(OR(N(K704)=0,COUNT(C704,J704)&lt;2,COUNT(M704)=0),"",IF(N704="N",MAX(M704,0),0))</f>
        <v/>
      </c>
      <c r="Q704" s="143">
        <f>IF(OR(N(K704)=0,COUNT(M704)=0),"",MIN(M704,0))</f>
        <v/>
      </c>
      <c r="R704" s="321">
        <f>IF(COUNTIFS(E704,"*OUTSTANDING*"),"OUTSTANDING",MAX(0,N(E704)-N(K704)))</f>
        <v/>
      </c>
      <c r="S704" s="321">
        <f>IF(COUNTIFS(E704:I704,"*OUTSTANDING*"),"OUTSTANDING",IF(N(E704)=0,0,N(I704)*R704/E704))</f>
        <v/>
      </c>
      <c r="T704" s="180" t="n"/>
      <c r="U704" s="180" t="n"/>
    </row>
    <row r="705">
      <c r="A705" s="180" t="n"/>
      <c r="B705" s="180" t="n"/>
      <c r="C705" s="181" t="n"/>
      <c r="D705" s="317" t="n"/>
      <c r="E705" s="259" t="n"/>
      <c r="F705" s="259" t="n"/>
      <c r="G705" s="259" t="n"/>
      <c r="H705" s="259" t="n"/>
      <c r="I705" s="327">
        <f>IF(COUNTIFS(F705:H705,"*OUTSTANDING*"),"OUTSTANDING",IF(COUNT(F705,G705,H705)=0,"",N(F705)+N(G705)+N(H705)))</f>
        <v/>
      </c>
      <c r="J705" s="181" t="n"/>
      <c r="K705" s="259" t="n"/>
      <c r="L705" s="259" t="n"/>
      <c r="M705" s="143">
        <f>IF(COUNTIFS(E705:I705,"*OUTSTANDING*"),"",IF(N(L705)=0,0,L705-N(I705)*IF(N(E705)=0,0,N(K705)/E705)))</f>
        <v/>
      </c>
      <c r="N705" s="322">
        <f>IF(N(K705)=0,"",IF(COUNT(C705,J705)&lt;2,"?",IF(J705-C705&gt;365,"Y","N")))</f>
        <v/>
      </c>
      <c r="O705" s="143">
        <f>IF(OR(N(K705)=0,COUNT(C705,J705)&lt;2,COUNT(M705)=0),"",IF(N705="Y",MAX(M705,0),0))</f>
        <v/>
      </c>
      <c r="P705" s="143">
        <f>IF(OR(N(K705)=0,COUNT(C705,J705)&lt;2,COUNT(M705)=0),"",IF(N705="N",MAX(M705,0),0))</f>
        <v/>
      </c>
      <c r="Q705" s="143">
        <f>IF(OR(N(K705)=0,COUNT(M705)=0),"",MIN(M705,0))</f>
        <v/>
      </c>
      <c r="R705" s="321">
        <f>IF(COUNTIFS(E705,"*OUTSTANDING*"),"OUTSTANDING",MAX(0,N(E705)-N(K705)))</f>
        <v/>
      </c>
      <c r="S705" s="321">
        <f>IF(COUNTIFS(E705:I705,"*OUTSTANDING*"),"OUTSTANDING",IF(N(E705)=0,0,N(I705)*R705/E705))</f>
        <v/>
      </c>
      <c r="T705" s="180" t="n"/>
      <c r="U705" s="180" t="n"/>
    </row>
    <row r="706">
      <c r="A706" s="180" t="n"/>
      <c r="B706" s="180" t="n"/>
      <c r="C706" s="181" t="n"/>
      <c r="D706" s="317" t="n"/>
      <c r="E706" s="259" t="n"/>
      <c r="F706" s="259" t="n"/>
      <c r="G706" s="259" t="n"/>
      <c r="H706" s="259" t="n"/>
      <c r="I706" s="327">
        <f>IF(COUNTIFS(F706:H706,"*OUTSTANDING*"),"OUTSTANDING",IF(COUNT(F706,G706,H706)=0,"",N(F706)+N(G706)+N(H706)))</f>
        <v/>
      </c>
      <c r="J706" s="181" t="n"/>
      <c r="K706" s="259" t="n"/>
      <c r="L706" s="259" t="n"/>
      <c r="M706" s="143">
        <f>IF(COUNTIFS(E706:I706,"*OUTSTANDING*"),"",IF(N(L706)=0,0,L706-N(I706)*IF(N(E706)=0,0,N(K706)/E706)))</f>
        <v/>
      </c>
      <c r="N706" s="322">
        <f>IF(N(K706)=0,"",IF(COUNT(C706,J706)&lt;2,"?",IF(J706-C706&gt;365,"Y","N")))</f>
        <v/>
      </c>
      <c r="O706" s="143">
        <f>IF(OR(N(K706)=0,COUNT(C706,J706)&lt;2,COUNT(M706)=0),"",IF(N706="Y",MAX(M706,0),0))</f>
        <v/>
      </c>
      <c r="P706" s="143">
        <f>IF(OR(N(K706)=0,COUNT(C706,J706)&lt;2,COUNT(M706)=0),"",IF(N706="N",MAX(M706,0),0))</f>
        <v/>
      </c>
      <c r="Q706" s="143">
        <f>IF(OR(N(K706)=0,COUNT(M706)=0),"",MIN(M706,0))</f>
        <v/>
      </c>
      <c r="R706" s="321">
        <f>IF(COUNTIFS(E706,"*OUTSTANDING*"),"OUTSTANDING",MAX(0,N(E706)-N(K706)))</f>
        <v/>
      </c>
      <c r="S706" s="321">
        <f>IF(COUNTIFS(E706:I706,"*OUTSTANDING*"),"OUTSTANDING",IF(N(E706)=0,0,N(I706)*R706/E706))</f>
        <v/>
      </c>
      <c r="T706" s="180" t="n"/>
      <c r="U706" s="180" t="n"/>
    </row>
    <row r="707">
      <c r="A707" s="180" t="n"/>
      <c r="B707" s="180" t="n"/>
      <c r="C707" s="181" t="n"/>
      <c r="D707" s="317" t="n"/>
      <c r="E707" s="259" t="n"/>
      <c r="F707" s="259" t="n"/>
      <c r="G707" s="259" t="n"/>
      <c r="H707" s="259" t="n"/>
      <c r="I707" s="327">
        <f>IF(COUNTIFS(F707:H707,"*OUTSTANDING*"),"OUTSTANDING",IF(COUNT(F707,G707,H707)=0,"",N(F707)+N(G707)+N(H707)))</f>
        <v/>
      </c>
      <c r="J707" s="181" t="n"/>
      <c r="K707" s="259" t="n"/>
      <c r="L707" s="259" t="n"/>
      <c r="M707" s="143">
        <f>IF(COUNTIFS(E707:I707,"*OUTSTANDING*"),"",IF(N(L707)=0,0,L707-N(I707)*IF(N(E707)=0,0,N(K707)/E707)))</f>
        <v/>
      </c>
      <c r="N707" s="322">
        <f>IF(N(K707)=0,"",IF(COUNT(C707,J707)&lt;2,"?",IF(J707-C707&gt;365,"Y","N")))</f>
        <v/>
      </c>
      <c r="O707" s="143">
        <f>IF(OR(N(K707)=0,COUNT(C707,J707)&lt;2,COUNT(M707)=0),"",IF(N707="Y",MAX(M707,0),0))</f>
        <v/>
      </c>
      <c r="P707" s="143">
        <f>IF(OR(N(K707)=0,COUNT(C707,J707)&lt;2,COUNT(M707)=0),"",IF(N707="N",MAX(M707,0),0))</f>
        <v/>
      </c>
      <c r="Q707" s="143">
        <f>IF(OR(N(K707)=0,COUNT(M707)=0),"",MIN(M707,0))</f>
        <v/>
      </c>
      <c r="R707" s="321">
        <f>IF(COUNTIFS(E707,"*OUTSTANDING*"),"OUTSTANDING",MAX(0,N(E707)-N(K707)))</f>
        <v/>
      </c>
      <c r="S707" s="321">
        <f>IF(COUNTIFS(E707:I707,"*OUTSTANDING*"),"OUTSTANDING",IF(N(E707)=0,0,N(I707)*R707/E707))</f>
        <v/>
      </c>
      <c r="T707" s="180" t="n"/>
      <c r="U707" s="180" t="n"/>
    </row>
    <row r="708">
      <c r="A708" s="180" t="n"/>
      <c r="B708" s="180" t="n"/>
      <c r="C708" s="181" t="n"/>
      <c r="D708" s="317" t="n"/>
      <c r="E708" s="259" t="n"/>
      <c r="F708" s="259" t="n"/>
      <c r="G708" s="259" t="n"/>
      <c r="H708" s="259" t="n"/>
      <c r="I708" s="327">
        <f>IF(COUNTIFS(F708:H708,"*OUTSTANDING*"),"OUTSTANDING",IF(COUNT(F708,G708,H708)=0,"",N(F708)+N(G708)+N(H708)))</f>
        <v/>
      </c>
      <c r="J708" s="181" t="n"/>
      <c r="K708" s="259" t="n"/>
      <c r="L708" s="259" t="n"/>
      <c r="M708" s="143">
        <f>IF(COUNTIFS(E708:I708,"*OUTSTANDING*"),"",IF(N(L708)=0,0,L708-N(I708)*IF(N(E708)=0,0,N(K708)/E708)))</f>
        <v/>
      </c>
      <c r="N708" s="322">
        <f>IF(N(K708)=0,"",IF(COUNT(C708,J708)&lt;2,"?",IF(J708-C708&gt;365,"Y","N")))</f>
        <v/>
      </c>
      <c r="O708" s="143">
        <f>IF(OR(N(K708)=0,COUNT(C708,J708)&lt;2,COUNT(M708)=0),"",IF(N708="Y",MAX(M708,0),0))</f>
        <v/>
      </c>
      <c r="P708" s="143">
        <f>IF(OR(N(K708)=0,COUNT(C708,J708)&lt;2,COUNT(M708)=0),"",IF(N708="N",MAX(M708,0),0))</f>
        <v/>
      </c>
      <c r="Q708" s="143">
        <f>IF(OR(N(K708)=0,COUNT(M708)=0),"",MIN(M708,0))</f>
        <v/>
      </c>
      <c r="R708" s="321">
        <f>IF(COUNTIFS(E708,"*OUTSTANDING*"),"OUTSTANDING",MAX(0,N(E708)-N(K708)))</f>
        <v/>
      </c>
      <c r="S708" s="321">
        <f>IF(COUNTIFS(E708:I708,"*OUTSTANDING*"),"OUTSTANDING",IF(N(E708)=0,0,N(I708)*R708/E708))</f>
        <v/>
      </c>
      <c r="T708" s="180" t="n"/>
      <c r="U708" s="180" t="n"/>
    </row>
    <row r="709">
      <c r="A709" s="180" t="n"/>
      <c r="B709" s="180" t="n"/>
      <c r="C709" s="181" t="n"/>
      <c r="D709" s="317" t="n"/>
      <c r="E709" s="259" t="n"/>
      <c r="F709" s="259" t="n"/>
      <c r="G709" s="259" t="n"/>
      <c r="H709" s="259" t="n"/>
      <c r="I709" s="327">
        <f>IF(COUNTIFS(F709:H709,"*OUTSTANDING*"),"OUTSTANDING",IF(COUNT(F709,G709,H709)=0,"",N(F709)+N(G709)+N(H709)))</f>
        <v/>
      </c>
      <c r="J709" s="181" t="n"/>
      <c r="K709" s="259" t="n"/>
      <c r="L709" s="259" t="n"/>
      <c r="M709" s="143">
        <f>IF(COUNTIFS(E709:I709,"*OUTSTANDING*"),"",IF(N(L709)=0,0,L709-N(I709)*IF(N(E709)=0,0,N(K709)/E709)))</f>
        <v/>
      </c>
      <c r="N709" s="322">
        <f>IF(N(K709)=0,"",IF(COUNT(C709,J709)&lt;2,"?",IF(J709-C709&gt;365,"Y","N")))</f>
        <v/>
      </c>
      <c r="O709" s="143">
        <f>IF(OR(N(K709)=0,COUNT(C709,J709)&lt;2,COUNT(M709)=0),"",IF(N709="Y",MAX(M709,0),0))</f>
        <v/>
      </c>
      <c r="P709" s="143">
        <f>IF(OR(N(K709)=0,COUNT(C709,J709)&lt;2,COUNT(M709)=0),"",IF(N709="N",MAX(M709,0),0))</f>
        <v/>
      </c>
      <c r="Q709" s="143">
        <f>IF(OR(N(K709)=0,COUNT(M709)=0),"",MIN(M709,0))</f>
        <v/>
      </c>
      <c r="R709" s="321">
        <f>IF(COUNTIFS(E709,"*OUTSTANDING*"),"OUTSTANDING",MAX(0,N(E709)-N(K709)))</f>
        <v/>
      </c>
      <c r="S709" s="321">
        <f>IF(COUNTIFS(E709:I709,"*OUTSTANDING*"),"OUTSTANDING",IF(N(E709)=0,0,N(I709)*R709/E709))</f>
        <v/>
      </c>
      <c r="T709" s="180" t="n"/>
      <c r="U709" s="180" t="n"/>
    </row>
    <row r="710">
      <c r="A710" s="180" t="n"/>
      <c r="B710" s="180" t="n"/>
      <c r="C710" s="181" t="n"/>
      <c r="D710" s="317" t="n"/>
      <c r="E710" s="259" t="n"/>
      <c r="F710" s="259" t="n"/>
      <c r="G710" s="259" t="n"/>
      <c r="H710" s="259" t="n"/>
      <c r="I710" s="327">
        <f>IF(COUNTIFS(F710:H710,"*OUTSTANDING*"),"OUTSTANDING",IF(COUNT(F710,G710,H710)=0,"",N(F710)+N(G710)+N(H710)))</f>
        <v/>
      </c>
      <c r="J710" s="181" t="n"/>
      <c r="K710" s="259" t="n"/>
      <c r="L710" s="259" t="n"/>
      <c r="M710" s="143">
        <f>IF(COUNTIFS(E710:I710,"*OUTSTANDING*"),"",IF(N(L710)=0,0,L710-N(I710)*IF(N(E710)=0,0,N(K710)/E710)))</f>
        <v/>
      </c>
      <c r="N710" s="322">
        <f>IF(N(K710)=0,"",IF(COUNT(C710,J710)&lt;2,"?",IF(J710-C710&gt;365,"Y","N")))</f>
        <v/>
      </c>
      <c r="O710" s="143">
        <f>IF(OR(N(K710)=0,COUNT(C710,J710)&lt;2,COUNT(M710)=0),"",IF(N710="Y",MAX(M710,0),0))</f>
        <v/>
      </c>
      <c r="P710" s="143">
        <f>IF(OR(N(K710)=0,COUNT(C710,J710)&lt;2,COUNT(M710)=0),"",IF(N710="N",MAX(M710,0),0))</f>
        <v/>
      </c>
      <c r="Q710" s="143">
        <f>IF(OR(N(K710)=0,COUNT(M710)=0),"",MIN(M710,0))</f>
        <v/>
      </c>
      <c r="R710" s="321">
        <f>IF(COUNTIFS(E710,"*OUTSTANDING*"),"OUTSTANDING",MAX(0,N(E710)-N(K710)))</f>
        <v/>
      </c>
      <c r="S710" s="321">
        <f>IF(COUNTIFS(E710:I710,"*OUTSTANDING*"),"OUTSTANDING",IF(N(E710)=0,0,N(I710)*R710/E710))</f>
        <v/>
      </c>
      <c r="T710" s="180" t="n"/>
      <c r="U710" s="180" t="n"/>
    </row>
    <row r="711">
      <c r="A711" s="180" t="n"/>
      <c r="B711" s="180" t="n"/>
      <c r="C711" s="181" t="n"/>
      <c r="D711" s="317" t="n"/>
      <c r="E711" s="259" t="n"/>
      <c r="F711" s="259" t="n"/>
      <c r="G711" s="259" t="n"/>
      <c r="H711" s="259" t="n"/>
      <c r="I711" s="327">
        <f>IF(COUNTIFS(F711:H711,"*OUTSTANDING*"),"OUTSTANDING",IF(COUNT(F711,G711,H711)=0,"",N(F711)+N(G711)+N(H711)))</f>
        <v/>
      </c>
      <c r="J711" s="181" t="n"/>
      <c r="K711" s="259" t="n"/>
      <c r="L711" s="259" t="n"/>
      <c r="M711" s="143">
        <f>IF(COUNTIFS(E711:I711,"*OUTSTANDING*"),"",IF(N(L711)=0,0,L711-N(I711)*IF(N(E711)=0,0,N(K711)/E711)))</f>
        <v/>
      </c>
      <c r="N711" s="322">
        <f>IF(N(K711)=0,"",IF(COUNT(C711,J711)&lt;2,"?",IF(J711-C711&gt;365,"Y","N")))</f>
        <v/>
      </c>
      <c r="O711" s="143">
        <f>IF(OR(N(K711)=0,COUNT(C711,J711)&lt;2,COUNT(M711)=0),"",IF(N711="Y",MAX(M711,0),0))</f>
        <v/>
      </c>
      <c r="P711" s="143">
        <f>IF(OR(N(K711)=0,COUNT(C711,J711)&lt;2,COUNT(M711)=0),"",IF(N711="N",MAX(M711,0),0))</f>
        <v/>
      </c>
      <c r="Q711" s="143">
        <f>IF(OR(N(K711)=0,COUNT(M711)=0),"",MIN(M711,0))</f>
        <v/>
      </c>
      <c r="R711" s="321">
        <f>IF(COUNTIFS(E711,"*OUTSTANDING*"),"OUTSTANDING",MAX(0,N(E711)-N(K711)))</f>
        <v/>
      </c>
      <c r="S711" s="321">
        <f>IF(COUNTIFS(E711:I711,"*OUTSTANDING*"),"OUTSTANDING",IF(N(E711)=0,0,N(I711)*R711/E711))</f>
        <v/>
      </c>
      <c r="T711" s="180" t="n"/>
      <c r="U711" s="180" t="n"/>
    </row>
    <row r="712">
      <c r="A712" s="180" t="n"/>
      <c r="B712" s="180" t="n"/>
      <c r="C712" s="181" t="n"/>
      <c r="D712" s="317" t="n"/>
      <c r="E712" s="259" t="n"/>
      <c r="F712" s="259" t="n"/>
      <c r="G712" s="259" t="n"/>
      <c r="H712" s="259" t="n"/>
      <c r="I712" s="327">
        <f>IF(COUNTIFS(F712:H712,"*OUTSTANDING*"),"OUTSTANDING",IF(COUNT(F712,G712,H712)=0,"",N(F712)+N(G712)+N(H712)))</f>
        <v/>
      </c>
      <c r="J712" s="181" t="n"/>
      <c r="K712" s="259" t="n"/>
      <c r="L712" s="259" t="n"/>
      <c r="M712" s="143">
        <f>IF(COUNTIFS(E712:I712,"*OUTSTANDING*"),"",IF(N(L712)=0,0,L712-N(I712)*IF(N(E712)=0,0,N(K712)/E712)))</f>
        <v/>
      </c>
      <c r="N712" s="322">
        <f>IF(N(K712)=0,"",IF(COUNT(C712,J712)&lt;2,"?",IF(J712-C712&gt;365,"Y","N")))</f>
        <v/>
      </c>
      <c r="O712" s="143">
        <f>IF(OR(N(K712)=0,COUNT(C712,J712)&lt;2,COUNT(M712)=0),"",IF(N712="Y",MAX(M712,0),0))</f>
        <v/>
      </c>
      <c r="P712" s="143">
        <f>IF(OR(N(K712)=0,COUNT(C712,J712)&lt;2,COUNT(M712)=0),"",IF(N712="N",MAX(M712,0),0))</f>
        <v/>
      </c>
      <c r="Q712" s="143">
        <f>IF(OR(N(K712)=0,COUNT(M712)=0),"",MIN(M712,0))</f>
        <v/>
      </c>
      <c r="R712" s="321">
        <f>IF(COUNTIFS(E712,"*OUTSTANDING*"),"OUTSTANDING",MAX(0,N(E712)-N(K712)))</f>
        <v/>
      </c>
      <c r="S712" s="321">
        <f>IF(COUNTIFS(E712:I712,"*OUTSTANDING*"),"OUTSTANDING",IF(N(E712)=0,0,N(I712)*R712/E712))</f>
        <v/>
      </c>
      <c r="T712" s="180" t="n"/>
      <c r="U712" s="180" t="n"/>
    </row>
    <row r="713">
      <c r="A713" s="180" t="n"/>
      <c r="B713" s="180" t="n"/>
      <c r="C713" s="181" t="n"/>
      <c r="D713" s="317" t="n"/>
      <c r="E713" s="259" t="n"/>
      <c r="F713" s="259" t="n"/>
      <c r="G713" s="259" t="n"/>
      <c r="H713" s="259" t="n"/>
      <c r="I713" s="327">
        <f>IF(COUNTIFS(F713:H713,"*OUTSTANDING*"),"OUTSTANDING",IF(COUNT(F713,G713,H713)=0,"",N(F713)+N(G713)+N(H713)))</f>
        <v/>
      </c>
      <c r="J713" s="181" t="n"/>
      <c r="K713" s="259" t="n"/>
      <c r="L713" s="259" t="n"/>
      <c r="M713" s="143">
        <f>IF(COUNTIFS(E713:I713,"*OUTSTANDING*"),"",IF(N(L713)=0,0,L713-N(I713)*IF(N(E713)=0,0,N(K713)/E713)))</f>
        <v/>
      </c>
      <c r="N713" s="322">
        <f>IF(N(K713)=0,"",IF(COUNT(C713,J713)&lt;2,"?",IF(J713-C713&gt;365,"Y","N")))</f>
        <v/>
      </c>
      <c r="O713" s="143">
        <f>IF(OR(N(K713)=0,COUNT(C713,J713)&lt;2,COUNT(M713)=0),"",IF(N713="Y",MAX(M713,0),0))</f>
        <v/>
      </c>
      <c r="P713" s="143">
        <f>IF(OR(N(K713)=0,COUNT(C713,J713)&lt;2,COUNT(M713)=0),"",IF(N713="N",MAX(M713,0),0))</f>
        <v/>
      </c>
      <c r="Q713" s="143">
        <f>IF(OR(N(K713)=0,COUNT(M713)=0),"",MIN(M713,0))</f>
        <v/>
      </c>
      <c r="R713" s="321">
        <f>IF(COUNTIFS(E713,"*OUTSTANDING*"),"OUTSTANDING",MAX(0,N(E713)-N(K713)))</f>
        <v/>
      </c>
      <c r="S713" s="321">
        <f>IF(COUNTIFS(E713:I713,"*OUTSTANDING*"),"OUTSTANDING",IF(N(E713)=0,0,N(I713)*R713/E713))</f>
        <v/>
      </c>
      <c r="T713" s="180" t="n"/>
      <c r="U713" s="180" t="n"/>
    </row>
    <row r="714">
      <c r="A714" s="180" t="n"/>
      <c r="B714" s="180" t="n"/>
      <c r="C714" s="181" t="n"/>
      <c r="D714" s="317" t="n"/>
      <c r="E714" s="259" t="n"/>
      <c r="F714" s="259" t="n"/>
      <c r="G714" s="259" t="n"/>
      <c r="H714" s="259" t="n"/>
      <c r="I714" s="327">
        <f>IF(COUNTIFS(F714:H714,"*OUTSTANDING*"),"OUTSTANDING",IF(COUNT(F714,G714,H714)=0,"",N(F714)+N(G714)+N(H714)))</f>
        <v/>
      </c>
      <c r="J714" s="181" t="n"/>
      <c r="K714" s="259" t="n"/>
      <c r="L714" s="259" t="n"/>
      <c r="M714" s="143">
        <f>IF(COUNTIFS(E714:I714,"*OUTSTANDING*"),"",IF(N(L714)=0,0,L714-N(I714)*IF(N(E714)=0,0,N(K714)/E714)))</f>
        <v/>
      </c>
      <c r="N714" s="322">
        <f>IF(N(K714)=0,"",IF(COUNT(C714,J714)&lt;2,"?",IF(J714-C714&gt;365,"Y","N")))</f>
        <v/>
      </c>
      <c r="O714" s="143">
        <f>IF(OR(N(K714)=0,COUNT(C714,J714)&lt;2,COUNT(M714)=0),"",IF(N714="Y",MAX(M714,0),0))</f>
        <v/>
      </c>
      <c r="P714" s="143">
        <f>IF(OR(N(K714)=0,COUNT(C714,J714)&lt;2,COUNT(M714)=0),"",IF(N714="N",MAX(M714,0),0))</f>
        <v/>
      </c>
      <c r="Q714" s="143">
        <f>IF(OR(N(K714)=0,COUNT(M714)=0),"",MIN(M714,0))</f>
        <v/>
      </c>
      <c r="R714" s="321">
        <f>IF(COUNTIFS(E714,"*OUTSTANDING*"),"OUTSTANDING",MAX(0,N(E714)-N(K714)))</f>
        <v/>
      </c>
      <c r="S714" s="321">
        <f>IF(COUNTIFS(E714:I714,"*OUTSTANDING*"),"OUTSTANDING",IF(N(E714)=0,0,N(I714)*R714/E714))</f>
        <v/>
      </c>
      <c r="T714" s="180" t="n"/>
      <c r="U714" s="180" t="n"/>
    </row>
    <row r="715">
      <c r="A715" s="180" t="n"/>
      <c r="B715" s="180" t="n"/>
      <c r="C715" s="181" t="n"/>
      <c r="D715" s="317" t="n"/>
      <c r="E715" s="259" t="n"/>
      <c r="F715" s="259" t="n"/>
      <c r="G715" s="259" t="n"/>
      <c r="H715" s="259" t="n"/>
      <c r="I715" s="327">
        <f>IF(COUNTIFS(F715:H715,"*OUTSTANDING*"),"OUTSTANDING",IF(COUNT(F715,G715,H715)=0,"",N(F715)+N(G715)+N(H715)))</f>
        <v/>
      </c>
      <c r="J715" s="181" t="n"/>
      <c r="K715" s="259" t="n"/>
      <c r="L715" s="259" t="n"/>
      <c r="M715" s="143">
        <f>IF(COUNTIFS(E715:I715,"*OUTSTANDING*"),"",IF(N(L715)=0,0,L715-N(I715)*IF(N(E715)=0,0,N(K715)/E715)))</f>
        <v/>
      </c>
      <c r="N715" s="322">
        <f>IF(N(K715)=0,"",IF(COUNT(C715,J715)&lt;2,"?",IF(J715-C715&gt;365,"Y","N")))</f>
        <v/>
      </c>
      <c r="O715" s="143">
        <f>IF(OR(N(K715)=0,COUNT(C715,J715)&lt;2,COUNT(M715)=0),"",IF(N715="Y",MAX(M715,0),0))</f>
        <v/>
      </c>
      <c r="P715" s="143">
        <f>IF(OR(N(K715)=0,COUNT(C715,J715)&lt;2,COUNT(M715)=0),"",IF(N715="N",MAX(M715,0),0))</f>
        <v/>
      </c>
      <c r="Q715" s="143">
        <f>IF(OR(N(K715)=0,COUNT(M715)=0),"",MIN(M715,0))</f>
        <v/>
      </c>
      <c r="R715" s="321">
        <f>IF(COUNTIFS(E715,"*OUTSTANDING*"),"OUTSTANDING",MAX(0,N(E715)-N(K715)))</f>
        <v/>
      </c>
      <c r="S715" s="321">
        <f>IF(COUNTIFS(E715:I715,"*OUTSTANDING*"),"OUTSTANDING",IF(N(E715)=0,0,N(I715)*R715/E715))</f>
        <v/>
      </c>
      <c r="T715" s="180" t="n"/>
      <c r="U715" s="180" t="n"/>
    </row>
    <row r="716">
      <c r="A716" s="180" t="n"/>
      <c r="B716" s="180" t="n"/>
      <c r="C716" s="181" t="n"/>
      <c r="D716" s="317" t="n"/>
      <c r="E716" s="259" t="n"/>
      <c r="F716" s="259" t="n"/>
      <c r="G716" s="259" t="n"/>
      <c r="H716" s="259" t="n"/>
      <c r="I716" s="327">
        <f>IF(COUNTIFS(F716:H716,"*OUTSTANDING*"),"OUTSTANDING",IF(COUNT(F716,G716,H716)=0,"",N(F716)+N(G716)+N(H716)))</f>
        <v/>
      </c>
      <c r="J716" s="181" t="n"/>
      <c r="K716" s="259" t="n"/>
      <c r="L716" s="259" t="n"/>
      <c r="M716" s="143">
        <f>IF(COUNTIFS(E716:I716,"*OUTSTANDING*"),"",IF(N(L716)=0,0,L716-N(I716)*IF(N(E716)=0,0,N(K716)/E716)))</f>
        <v/>
      </c>
      <c r="N716" s="322">
        <f>IF(N(K716)=0,"",IF(COUNT(C716,J716)&lt;2,"?",IF(J716-C716&gt;365,"Y","N")))</f>
        <v/>
      </c>
      <c r="O716" s="143">
        <f>IF(OR(N(K716)=0,COUNT(C716,J716)&lt;2,COUNT(M716)=0),"",IF(N716="Y",MAX(M716,0),0))</f>
        <v/>
      </c>
      <c r="P716" s="143">
        <f>IF(OR(N(K716)=0,COUNT(C716,J716)&lt;2,COUNT(M716)=0),"",IF(N716="N",MAX(M716,0),0))</f>
        <v/>
      </c>
      <c r="Q716" s="143">
        <f>IF(OR(N(K716)=0,COUNT(M716)=0),"",MIN(M716,0))</f>
        <v/>
      </c>
      <c r="R716" s="321">
        <f>IF(COUNTIFS(E716,"*OUTSTANDING*"),"OUTSTANDING",MAX(0,N(E716)-N(K716)))</f>
        <v/>
      </c>
      <c r="S716" s="321">
        <f>IF(COUNTIFS(E716:I716,"*OUTSTANDING*"),"OUTSTANDING",IF(N(E716)=0,0,N(I716)*R716/E716))</f>
        <v/>
      </c>
      <c r="T716" s="180" t="n"/>
      <c r="U716" s="180" t="n"/>
    </row>
    <row r="717">
      <c r="A717" s="180" t="n"/>
      <c r="B717" s="180" t="n"/>
      <c r="C717" s="181" t="n"/>
      <c r="D717" s="317" t="n"/>
      <c r="E717" s="259" t="n"/>
      <c r="F717" s="259" t="n"/>
      <c r="G717" s="259" t="n"/>
      <c r="H717" s="259" t="n"/>
      <c r="I717" s="327">
        <f>IF(COUNTIFS(F717:H717,"*OUTSTANDING*"),"OUTSTANDING",IF(COUNT(F717,G717,H717)=0,"",N(F717)+N(G717)+N(H717)))</f>
        <v/>
      </c>
      <c r="J717" s="181" t="n"/>
      <c r="K717" s="259" t="n"/>
      <c r="L717" s="259" t="n"/>
      <c r="M717" s="143">
        <f>IF(COUNTIFS(E717:I717,"*OUTSTANDING*"),"",IF(N(L717)=0,0,L717-N(I717)*IF(N(E717)=0,0,N(K717)/E717)))</f>
        <v/>
      </c>
      <c r="N717" s="322">
        <f>IF(N(K717)=0,"",IF(COUNT(C717,J717)&lt;2,"?",IF(J717-C717&gt;365,"Y","N")))</f>
        <v/>
      </c>
      <c r="O717" s="143">
        <f>IF(OR(N(K717)=0,COUNT(C717,J717)&lt;2,COUNT(M717)=0),"",IF(N717="Y",MAX(M717,0),0))</f>
        <v/>
      </c>
      <c r="P717" s="143">
        <f>IF(OR(N(K717)=0,COUNT(C717,J717)&lt;2,COUNT(M717)=0),"",IF(N717="N",MAX(M717,0),0))</f>
        <v/>
      </c>
      <c r="Q717" s="143">
        <f>IF(OR(N(K717)=0,COUNT(M717)=0),"",MIN(M717,0))</f>
        <v/>
      </c>
      <c r="R717" s="321">
        <f>IF(COUNTIFS(E717,"*OUTSTANDING*"),"OUTSTANDING",MAX(0,N(E717)-N(K717)))</f>
        <v/>
      </c>
      <c r="S717" s="321">
        <f>IF(COUNTIFS(E717:I717,"*OUTSTANDING*"),"OUTSTANDING",IF(N(E717)=0,0,N(I717)*R717/E717))</f>
        <v/>
      </c>
      <c r="T717" s="180" t="n"/>
      <c r="U717" s="180" t="n"/>
    </row>
    <row r="718">
      <c r="A718" s="180" t="n"/>
      <c r="B718" s="180" t="n"/>
      <c r="C718" s="181" t="n"/>
      <c r="D718" s="317" t="n"/>
      <c r="E718" s="259" t="n"/>
      <c r="F718" s="259" t="n"/>
      <c r="G718" s="259" t="n"/>
      <c r="H718" s="259" t="n"/>
      <c r="I718" s="327">
        <f>IF(COUNTIFS(F718:H718,"*OUTSTANDING*"),"OUTSTANDING",IF(COUNT(F718,G718,H718)=0,"",N(F718)+N(G718)+N(H718)))</f>
        <v/>
      </c>
      <c r="J718" s="181" t="n"/>
      <c r="K718" s="259" t="n"/>
      <c r="L718" s="259" t="n"/>
      <c r="M718" s="143">
        <f>IF(COUNTIFS(E718:I718,"*OUTSTANDING*"),"",IF(N(L718)=0,0,L718-N(I718)*IF(N(E718)=0,0,N(K718)/E718)))</f>
        <v/>
      </c>
      <c r="N718" s="322">
        <f>IF(N(K718)=0,"",IF(COUNT(C718,J718)&lt;2,"?",IF(J718-C718&gt;365,"Y","N")))</f>
        <v/>
      </c>
      <c r="O718" s="143">
        <f>IF(OR(N(K718)=0,COUNT(C718,J718)&lt;2,COUNT(M718)=0),"",IF(N718="Y",MAX(M718,0),0))</f>
        <v/>
      </c>
      <c r="P718" s="143">
        <f>IF(OR(N(K718)=0,COUNT(C718,J718)&lt;2,COUNT(M718)=0),"",IF(N718="N",MAX(M718,0),0))</f>
        <v/>
      </c>
      <c r="Q718" s="143">
        <f>IF(OR(N(K718)=0,COUNT(M718)=0),"",MIN(M718,0))</f>
        <v/>
      </c>
      <c r="R718" s="321">
        <f>IF(COUNTIFS(E718,"*OUTSTANDING*"),"OUTSTANDING",MAX(0,N(E718)-N(K718)))</f>
        <v/>
      </c>
      <c r="S718" s="321">
        <f>IF(COUNTIFS(E718:I718,"*OUTSTANDING*"),"OUTSTANDING",IF(N(E718)=0,0,N(I718)*R718/E718))</f>
        <v/>
      </c>
      <c r="T718" s="180" t="n"/>
      <c r="U718" s="180" t="n"/>
    </row>
    <row r="719">
      <c r="A719" s="180" t="n"/>
      <c r="B719" s="180" t="n"/>
      <c r="C719" s="181" t="n"/>
      <c r="D719" s="317" t="n"/>
      <c r="E719" s="259" t="n"/>
      <c r="F719" s="259" t="n"/>
      <c r="G719" s="259" t="n"/>
      <c r="H719" s="259" t="n"/>
      <c r="I719" s="327">
        <f>IF(COUNTIFS(F719:H719,"*OUTSTANDING*"),"OUTSTANDING",IF(COUNT(F719,G719,H719)=0,"",N(F719)+N(G719)+N(H719)))</f>
        <v/>
      </c>
      <c r="J719" s="181" t="n"/>
      <c r="K719" s="259" t="n"/>
      <c r="L719" s="259" t="n"/>
      <c r="M719" s="143">
        <f>IF(COUNTIFS(E719:I719,"*OUTSTANDING*"),"",IF(N(L719)=0,0,L719-N(I719)*IF(N(E719)=0,0,N(K719)/E719)))</f>
        <v/>
      </c>
      <c r="N719" s="322">
        <f>IF(N(K719)=0,"",IF(COUNT(C719,J719)&lt;2,"?",IF(J719-C719&gt;365,"Y","N")))</f>
        <v/>
      </c>
      <c r="O719" s="143">
        <f>IF(OR(N(K719)=0,COUNT(C719,J719)&lt;2,COUNT(M719)=0),"",IF(N719="Y",MAX(M719,0),0))</f>
        <v/>
      </c>
      <c r="P719" s="143">
        <f>IF(OR(N(K719)=0,COUNT(C719,J719)&lt;2,COUNT(M719)=0),"",IF(N719="N",MAX(M719,0),0))</f>
        <v/>
      </c>
      <c r="Q719" s="143">
        <f>IF(OR(N(K719)=0,COUNT(M719)=0),"",MIN(M719,0))</f>
        <v/>
      </c>
      <c r="R719" s="321">
        <f>IF(COUNTIFS(E719,"*OUTSTANDING*"),"OUTSTANDING",MAX(0,N(E719)-N(K719)))</f>
        <v/>
      </c>
      <c r="S719" s="321">
        <f>IF(COUNTIFS(E719:I719,"*OUTSTANDING*"),"OUTSTANDING",IF(N(E719)=0,0,N(I719)*R719/E719))</f>
        <v/>
      </c>
      <c r="T719" s="180" t="n"/>
      <c r="U719" s="180" t="n"/>
    </row>
    <row r="720">
      <c r="A720" s="180" t="n"/>
      <c r="B720" s="180" t="n"/>
      <c r="C720" s="181" t="n"/>
      <c r="D720" s="317" t="n"/>
      <c r="E720" s="259" t="n"/>
      <c r="F720" s="259" t="n"/>
      <c r="G720" s="259" t="n"/>
      <c r="H720" s="259" t="n"/>
      <c r="I720" s="327">
        <f>IF(COUNTIFS(F720:H720,"*OUTSTANDING*"),"OUTSTANDING",IF(COUNT(F720,G720,H720)=0,"",N(F720)+N(G720)+N(H720)))</f>
        <v/>
      </c>
      <c r="J720" s="181" t="n"/>
      <c r="K720" s="259" t="n"/>
      <c r="L720" s="259" t="n"/>
      <c r="M720" s="143">
        <f>IF(COUNTIFS(E720:I720,"*OUTSTANDING*"),"",IF(N(L720)=0,0,L720-N(I720)*IF(N(E720)=0,0,N(K720)/E720)))</f>
        <v/>
      </c>
      <c r="N720" s="322">
        <f>IF(N(K720)=0,"",IF(COUNT(C720,J720)&lt;2,"?",IF(J720-C720&gt;365,"Y","N")))</f>
        <v/>
      </c>
      <c r="O720" s="143">
        <f>IF(OR(N(K720)=0,COUNT(C720,J720)&lt;2,COUNT(M720)=0),"",IF(N720="Y",MAX(M720,0),0))</f>
        <v/>
      </c>
      <c r="P720" s="143">
        <f>IF(OR(N(K720)=0,COUNT(C720,J720)&lt;2,COUNT(M720)=0),"",IF(N720="N",MAX(M720,0),0))</f>
        <v/>
      </c>
      <c r="Q720" s="143">
        <f>IF(OR(N(K720)=0,COUNT(M720)=0),"",MIN(M720,0))</f>
        <v/>
      </c>
      <c r="R720" s="321">
        <f>IF(COUNTIFS(E720,"*OUTSTANDING*"),"OUTSTANDING",MAX(0,N(E720)-N(K720)))</f>
        <v/>
      </c>
      <c r="S720" s="321">
        <f>IF(COUNTIFS(E720:I720,"*OUTSTANDING*"),"OUTSTANDING",IF(N(E720)=0,0,N(I720)*R720/E720))</f>
        <v/>
      </c>
      <c r="T720" s="180" t="n"/>
      <c r="U720" s="180" t="n"/>
    </row>
    <row r="721">
      <c r="A721" s="180" t="n"/>
      <c r="B721" s="180" t="n"/>
      <c r="C721" s="181" t="n"/>
      <c r="D721" s="317" t="n"/>
      <c r="E721" s="259" t="n"/>
      <c r="F721" s="259" t="n"/>
      <c r="G721" s="259" t="n"/>
      <c r="H721" s="259" t="n"/>
      <c r="I721" s="327">
        <f>IF(COUNTIFS(F721:H721,"*OUTSTANDING*"),"OUTSTANDING",IF(COUNT(F721,G721,H721)=0,"",N(F721)+N(G721)+N(H721)))</f>
        <v/>
      </c>
      <c r="J721" s="181" t="n"/>
      <c r="K721" s="259" t="n"/>
      <c r="L721" s="259" t="n"/>
      <c r="M721" s="143">
        <f>IF(COUNTIFS(E721:I721,"*OUTSTANDING*"),"",IF(N(L721)=0,0,L721-N(I721)*IF(N(E721)=0,0,N(K721)/E721)))</f>
        <v/>
      </c>
      <c r="N721" s="322">
        <f>IF(N(K721)=0,"",IF(COUNT(C721,J721)&lt;2,"?",IF(J721-C721&gt;365,"Y","N")))</f>
        <v/>
      </c>
      <c r="O721" s="143">
        <f>IF(OR(N(K721)=0,COUNT(C721,J721)&lt;2,COUNT(M721)=0),"",IF(N721="Y",MAX(M721,0),0))</f>
        <v/>
      </c>
      <c r="P721" s="143">
        <f>IF(OR(N(K721)=0,COUNT(C721,J721)&lt;2,COUNT(M721)=0),"",IF(N721="N",MAX(M721,0),0))</f>
        <v/>
      </c>
      <c r="Q721" s="143">
        <f>IF(OR(N(K721)=0,COUNT(M721)=0),"",MIN(M721,0))</f>
        <v/>
      </c>
      <c r="R721" s="321">
        <f>IF(COUNTIFS(E721,"*OUTSTANDING*"),"OUTSTANDING",MAX(0,N(E721)-N(K721)))</f>
        <v/>
      </c>
      <c r="S721" s="321">
        <f>IF(COUNTIFS(E721:I721,"*OUTSTANDING*"),"OUTSTANDING",IF(N(E721)=0,0,N(I721)*R721/E721))</f>
        <v/>
      </c>
      <c r="T721" s="180" t="n"/>
      <c r="U721" s="180" t="n"/>
    </row>
    <row r="722">
      <c r="A722" s="180" t="n"/>
      <c r="B722" s="180" t="n"/>
      <c r="C722" s="181" t="n"/>
      <c r="D722" s="317" t="n"/>
      <c r="E722" s="259" t="n"/>
      <c r="F722" s="259" t="n"/>
      <c r="G722" s="259" t="n"/>
      <c r="H722" s="259" t="n"/>
      <c r="I722" s="327">
        <f>IF(COUNTIFS(F722:H722,"*OUTSTANDING*"),"OUTSTANDING",IF(COUNT(F722,G722,H722)=0,"",N(F722)+N(G722)+N(H722)))</f>
        <v/>
      </c>
      <c r="J722" s="181" t="n"/>
      <c r="K722" s="259" t="n"/>
      <c r="L722" s="259" t="n"/>
      <c r="M722" s="143">
        <f>IF(COUNTIFS(E722:I722,"*OUTSTANDING*"),"",IF(N(L722)=0,0,L722-N(I722)*IF(N(E722)=0,0,N(K722)/E722)))</f>
        <v/>
      </c>
      <c r="N722" s="322">
        <f>IF(N(K722)=0,"",IF(COUNT(C722,J722)&lt;2,"?",IF(J722-C722&gt;365,"Y","N")))</f>
        <v/>
      </c>
      <c r="O722" s="143">
        <f>IF(OR(N(K722)=0,COUNT(C722,J722)&lt;2,COUNT(M722)=0),"",IF(N722="Y",MAX(M722,0),0))</f>
        <v/>
      </c>
      <c r="P722" s="143">
        <f>IF(OR(N(K722)=0,COUNT(C722,J722)&lt;2,COUNT(M722)=0),"",IF(N722="N",MAX(M722,0),0))</f>
        <v/>
      </c>
      <c r="Q722" s="143">
        <f>IF(OR(N(K722)=0,COUNT(M722)=0),"",MIN(M722,0))</f>
        <v/>
      </c>
      <c r="R722" s="321">
        <f>IF(COUNTIFS(E722,"*OUTSTANDING*"),"OUTSTANDING",MAX(0,N(E722)-N(K722)))</f>
        <v/>
      </c>
      <c r="S722" s="321">
        <f>IF(COUNTIFS(E722:I722,"*OUTSTANDING*"),"OUTSTANDING",IF(N(E722)=0,0,N(I722)*R722/E722))</f>
        <v/>
      </c>
      <c r="T722" s="180" t="n"/>
      <c r="U722" s="180" t="n"/>
    </row>
    <row r="723">
      <c r="A723" s="180" t="n"/>
      <c r="B723" s="180" t="n"/>
      <c r="C723" s="181" t="n"/>
      <c r="D723" s="317" t="n"/>
      <c r="E723" s="259" t="n"/>
      <c r="F723" s="259" t="n"/>
      <c r="G723" s="259" t="n"/>
      <c r="H723" s="259" t="n"/>
      <c r="I723" s="327">
        <f>IF(COUNTIFS(F723:H723,"*OUTSTANDING*"),"OUTSTANDING",IF(COUNT(F723,G723,H723)=0,"",N(F723)+N(G723)+N(H723)))</f>
        <v/>
      </c>
      <c r="J723" s="181" t="n"/>
      <c r="K723" s="259" t="n"/>
      <c r="L723" s="259" t="n"/>
      <c r="M723" s="143">
        <f>IF(COUNTIFS(E723:I723,"*OUTSTANDING*"),"",IF(N(L723)=0,0,L723-N(I723)*IF(N(E723)=0,0,N(K723)/E723)))</f>
        <v/>
      </c>
      <c r="N723" s="322">
        <f>IF(N(K723)=0,"",IF(COUNT(C723,J723)&lt;2,"?",IF(J723-C723&gt;365,"Y","N")))</f>
        <v/>
      </c>
      <c r="O723" s="143">
        <f>IF(OR(N(K723)=0,COUNT(C723,J723)&lt;2,COUNT(M723)=0),"",IF(N723="Y",MAX(M723,0),0))</f>
        <v/>
      </c>
      <c r="P723" s="143">
        <f>IF(OR(N(K723)=0,COUNT(C723,J723)&lt;2,COUNT(M723)=0),"",IF(N723="N",MAX(M723,0),0))</f>
        <v/>
      </c>
      <c r="Q723" s="143">
        <f>IF(OR(N(K723)=0,COUNT(M723)=0),"",MIN(M723,0))</f>
        <v/>
      </c>
      <c r="R723" s="321">
        <f>IF(COUNTIFS(E723,"*OUTSTANDING*"),"OUTSTANDING",MAX(0,N(E723)-N(K723)))</f>
        <v/>
      </c>
      <c r="S723" s="321">
        <f>IF(COUNTIFS(E723:I723,"*OUTSTANDING*"),"OUTSTANDING",IF(N(E723)=0,0,N(I723)*R723/E723))</f>
        <v/>
      </c>
      <c r="T723" s="180" t="n"/>
      <c r="U723" s="180" t="n"/>
    </row>
    <row r="724">
      <c r="A724" s="180" t="n"/>
      <c r="B724" s="180" t="n"/>
      <c r="C724" s="181" t="n"/>
      <c r="D724" s="317" t="n"/>
      <c r="E724" s="259" t="n"/>
      <c r="F724" s="259" t="n"/>
      <c r="G724" s="259" t="n"/>
      <c r="H724" s="259" t="n"/>
      <c r="I724" s="327">
        <f>IF(COUNTIFS(F724:H724,"*OUTSTANDING*"),"OUTSTANDING",IF(COUNT(F724,G724,H724)=0,"",N(F724)+N(G724)+N(H724)))</f>
        <v/>
      </c>
      <c r="J724" s="181" t="n"/>
      <c r="K724" s="259" t="n"/>
      <c r="L724" s="259" t="n"/>
      <c r="M724" s="143">
        <f>IF(COUNTIFS(E724:I724,"*OUTSTANDING*"),"",IF(N(L724)=0,0,L724-N(I724)*IF(N(E724)=0,0,N(K724)/E724)))</f>
        <v/>
      </c>
      <c r="N724" s="322">
        <f>IF(N(K724)=0,"",IF(COUNT(C724,J724)&lt;2,"?",IF(J724-C724&gt;365,"Y","N")))</f>
        <v/>
      </c>
      <c r="O724" s="143">
        <f>IF(OR(N(K724)=0,COUNT(C724,J724)&lt;2,COUNT(M724)=0),"",IF(N724="Y",MAX(M724,0),0))</f>
        <v/>
      </c>
      <c r="P724" s="143">
        <f>IF(OR(N(K724)=0,COUNT(C724,J724)&lt;2,COUNT(M724)=0),"",IF(N724="N",MAX(M724,0),0))</f>
        <v/>
      </c>
      <c r="Q724" s="143">
        <f>IF(OR(N(K724)=0,COUNT(M724)=0),"",MIN(M724,0))</f>
        <v/>
      </c>
      <c r="R724" s="321">
        <f>IF(COUNTIFS(E724,"*OUTSTANDING*"),"OUTSTANDING",MAX(0,N(E724)-N(K724)))</f>
        <v/>
      </c>
      <c r="S724" s="321">
        <f>IF(COUNTIFS(E724:I724,"*OUTSTANDING*"),"OUTSTANDING",IF(N(E724)=0,0,N(I724)*R724/E724))</f>
        <v/>
      </c>
      <c r="T724" s="180" t="n"/>
      <c r="U724" s="180" t="n"/>
    </row>
    <row r="725">
      <c r="A725" s="180" t="n"/>
      <c r="B725" s="180" t="n"/>
      <c r="C725" s="181" t="n"/>
      <c r="D725" s="317" t="n"/>
      <c r="E725" s="259" t="n"/>
      <c r="F725" s="259" t="n"/>
      <c r="G725" s="259" t="n"/>
      <c r="H725" s="259" t="n"/>
      <c r="I725" s="327">
        <f>IF(COUNTIFS(F725:H725,"*OUTSTANDING*"),"OUTSTANDING",IF(COUNT(F725,G725,H725)=0,"",N(F725)+N(G725)+N(H725)))</f>
        <v/>
      </c>
      <c r="J725" s="181" t="n"/>
      <c r="K725" s="259" t="n"/>
      <c r="L725" s="259" t="n"/>
      <c r="M725" s="143">
        <f>IF(COUNTIFS(E725:I725,"*OUTSTANDING*"),"",IF(N(L725)=0,0,L725-N(I725)*IF(N(E725)=0,0,N(K725)/E725)))</f>
        <v/>
      </c>
      <c r="N725" s="322">
        <f>IF(N(K725)=0,"",IF(COUNT(C725,J725)&lt;2,"?",IF(J725-C725&gt;365,"Y","N")))</f>
        <v/>
      </c>
      <c r="O725" s="143">
        <f>IF(OR(N(K725)=0,COUNT(C725,J725)&lt;2,COUNT(M725)=0),"",IF(N725="Y",MAX(M725,0),0))</f>
        <v/>
      </c>
      <c r="P725" s="143">
        <f>IF(OR(N(K725)=0,COUNT(C725,J725)&lt;2,COUNT(M725)=0),"",IF(N725="N",MAX(M725,0),0))</f>
        <v/>
      </c>
      <c r="Q725" s="143">
        <f>IF(OR(N(K725)=0,COUNT(M725)=0),"",MIN(M725,0))</f>
        <v/>
      </c>
      <c r="R725" s="321">
        <f>IF(COUNTIFS(E725,"*OUTSTANDING*"),"OUTSTANDING",MAX(0,N(E725)-N(K725)))</f>
        <v/>
      </c>
      <c r="S725" s="321">
        <f>IF(COUNTIFS(E725:I725,"*OUTSTANDING*"),"OUTSTANDING",IF(N(E725)=0,0,N(I725)*R725/E725))</f>
        <v/>
      </c>
      <c r="T725" s="180" t="n"/>
      <c r="U725" s="180" t="n"/>
    </row>
    <row r="726">
      <c r="A726" s="180" t="n"/>
      <c r="B726" s="180" t="n"/>
      <c r="C726" s="181" t="n"/>
      <c r="D726" s="317" t="n"/>
      <c r="E726" s="259" t="n"/>
      <c r="F726" s="259" t="n"/>
      <c r="G726" s="259" t="n"/>
      <c r="H726" s="259" t="n"/>
      <c r="I726" s="327">
        <f>IF(COUNTIFS(F726:H726,"*OUTSTANDING*"),"OUTSTANDING",IF(COUNT(F726,G726,H726)=0,"",N(F726)+N(G726)+N(H726)))</f>
        <v/>
      </c>
      <c r="J726" s="181" t="n"/>
      <c r="K726" s="259" t="n"/>
      <c r="L726" s="259" t="n"/>
      <c r="M726" s="143">
        <f>IF(COUNTIFS(E726:I726,"*OUTSTANDING*"),"",IF(N(L726)=0,0,L726-N(I726)*IF(N(E726)=0,0,N(K726)/E726)))</f>
        <v/>
      </c>
      <c r="N726" s="322">
        <f>IF(N(K726)=0,"",IF(COUNT(C726,J726)&lt;2,"?",IF(J726-C726&gt;365,"Y","N")))</f>
        <v/>
      </c>
      <c r="O726" s="143">
        <f>IF(OR(N(K726)=0,COUNT(C726,J726)&lt;2,COUNT(M726)=0),"",IF(N726="Y",MAX(M726,0),0))</f>
        <v/>
      </c>
      <c r="P726" s="143">
        <f>IF(OR(N(K726)=0,COUNT(C726,J726)&lt;2,COUNT(M726)=0),"",IF(N726="N",MAX(M726,0),0))</f>
        <v/>
      </c>
      <c r="Q726" s="143">
        <f>IF(OR(N(K726)=0,COUNT(M726)=0),"",MIN(M726,0))</f>
        <v/>
      </c>
      <c r="R726" s="321">
        <f>IF(COUNTIFS(E726,"*OUTSTANDING*"),"OUTSTANDING",MAX(0,N(E726)-N(K726)))</f>
        <v/>
      </c>
      <c r="S726" s="321">
        <f>IF(COUNTIFS(E726:I726,"*OUTSTANDING*"),"OUTSTANDING",IF(N(E726)=0,0,N(I726)*R726/E726))</f>
        <v/>
      </c>
      <c r="T726" s="180" t="n"/>
      <c r="U726" s="180" t="n"/>
    </row>
    <row r="727">
      <c r="A727" s="180" t="n"/>
      <c r="B727" s="180" t="n"/>
      <c r="C727" s="181" t="n"/>
      <c r="D727" s="317" t="n"/>
      <c r="E727" s="259" t="n"/>
      <c r="F727" s="259" t="n"/>
      <c r="G727" s="259" t="n"/>
      <c r="H727" s="259" t="n"/>
      <c r="I727" s="327">
        <f>IF(COUNTIFS(F727:H727,"*OUTSTANDING*"),"OUTSTANDING",IF(COUNT(F727,G727,H727)=0,"",N(F727)+N(G727)+N(H727)))</f>
        <v/>
      </c>
      <c r="J727" s="181" t="n"/>
      <c r="K727" s="259" t="n"/>
      <c r="L727" s="259" t="n"/>
      <c r="M727" s="143">
        <f>IF(COUNTIFS(E727:I727,"*OUTSTANDING*"),"",IF(N(L727)=0,0,L727-N(I727)*IF(N(E727)=0,0,N(K727)/E727)))</f>
        <v/>
      </c>
      <c r="N727" s="322">
        <f>IF(N(K727)=0,"",IF(COUNT(C727,J727)&lt;2,"?",IF(J727-C727&gt;365,"Y","N")))</f>
        <v/>
      </c>
      <c r="O727" s="143">
        <f>IF(OR(N(K727)=0,COUNT(C727,J727)&lt;2,COUNT(M727)=0),"",IF(N727="Y",MAX(M727,0),0))</f>
        <v/>
      </c>
      <c r="P727" s="143">
        <f>IF(OR(N(K727)=0,COUNT(C727,J727)&lt;2,COUNT(M727)=0),"",IF(N727="N",MAX(M727,0),0))</f>
        <v/>
      </c>
      <c r="Q727" s="143">
        <f>IF(OR(N(K727)=0,COUNT(M727)=0),"",MIN(M727,0))</f>
        <v/>
      </c>
      <c r="R727" s="321">
        <f>IF(COUNTIFS(E727,"*OUTSTANDING*"),"OUTSTANDING",MAX(0,N(E727)-N(K727)))</f>
        <v/>
      </c>
      <c r="S727" s="321">
        <f>IF(COUNTIFS(E727:I727,"*OUTSTANDING*"),"OUTSTANDING",IF(N(E727)=0,0,N(I727)*R727/E727))</f>
        <v/>
      </c>
      <c r="T727" s="180" t="n"/>
      <c r="U727" s="180" t="n"/>
    </row>
    <row r="728">
      <c r="A728" s="180" t="n"/>
      <c r="B728" s="180" t="n"/>
      <c r="C728" s="181" t="n"/>
      <c r="D728" s="317" t="n"/>
      <c r="E728" s="259" t="n"/>
      <c r="F728" s="259" t="n"/>
      <c r="G728" s="259" t="n"/>
      <c r="H728" s="259" t="n"/>
      <c r="I728" s="327">
        <f>IF(COUNTIFS(F728:H728,"*OUTSTANDING*"),"OUTSTANDING",IF(COUNT(F728,G728,H728)=0,"",N(F728)+N(G728)+N(H728)))</f>
        <v/>
      </c>
      <c r="J728" s="181" t="n"/>
      <c r="K728" s="259" t="n"/>
      <c r="L728" s="259" t="n"/>
      <c r="M728" s="143">
        <f>IF(COUNTIFS(E728:I728,"*OUTSTANDING*"),"",IF(N(L728)=0,0,L728-N(I728)*IF(N(E728)=0,0,N(K728)/E728)))</f>
        <v/>
      </c>
      <c r="N728" s="322">
        <f>IF(N(K728)=0,"",IF(COUNT(C728,J728)&lt;2,"?",IF(J728-C728&gt;365,"Y","N")))</f>
        <v/>
      </c>
      <c r="O728" s="143">
        <f>IF(OR(N(K728)=0,COUNT(C728,J728)&lt;2,COUNT(M728)=0),"",IF(N728="Y",MAX(M728,0),0))</f>
        <v/>
      </c>
      <c r="P728" s="143">
        <f>IF(OR(N(K728)=0,COUNT(C728,J728)&lt;2,COUNT(M728)=0),"",IF(N728="N",MAX(M728,0),0))</f>
        <v/>
      </c>
      <c r="Q728" s="143">
        <f>IF(OR(N(K728)=0,COUNT(M728)=0),"",MIN(M728,0))</f>
        <v/>
      </c>
      <c r="R728" s="321">
        <f>IF(COUNTIFS(E728,"*OUTSTANDING*"),"OUTSTANDING",MAX(0,N(E728)-N(K728)))</f>
        <v/>
      </c>
      <c r="S728" s="321">
        <f>IF(COUNTIFS(E728:I728,"*OUTSTANDING*"),"OUTSTANDING",IF(N(E728)=0,0,N(I728)*R728/E728))</f>
        <v/>
      </c>
      <c r="T728" s="180" t="n"/>
      <c r="U728" s="180" t="n"/>
    </row>
    <row r="729">
      <c r="A729" s="180" t="n"/>
      <c r="B729" s="180" t="n"/>
      <c r="C729" s="181" t="n"/>
      <c r="D729" s="317" t="n"/>
      <c r="E729" s="259" t="n"/>
      <c r="F729" s="259" t="n"/>
      <c r="G729" s="259" t="n"/>
      <c r="H729" s="259" t="n"/>
      <c r="I729" s="327">
        <f>IF(COUNTIFS(F729:H729,"*OUTSTANDING*"),"OUTSTANDING",IF(COUNT(F729,G729,H729)=0,"",N(F729)+N(G729)+N(H729)))</f>
        <v/>
      </c>
      <c r="J729" s="181" t="n"/>
      <c r="K729" s="259" t="n"/>
      <c r="L729" s="259" t="n"/>
      <c r="M729" s="143">
        <f>IF(COUNTIFS(E729:I729,"*OUTSTANDING*"),"",IF(N(L729)=0,0,L729-N(I729)*IF(N(E729)=0,0,N(K729)/E729)))</f>
        <v/>
      </c>
      <c r="N729" s="322">
        <f>IF(N(K729)=0,"",IF(COUNT(C729,J729)&lt;2,"?",IF(J729-C729&gt;365,"Y","N")))</f>
        <v/>
      </c>
      <c r="O729" s="143">
        <f>IF(OR(N(K729)=0,COUNT(C729,J729)&lt;2,COUNT(M729)=0),"",IF(N729="Y",MAX(M729,0),0))</f>
        <v/>
      </c>
      <c r="P729" s="143">
        <f>IF(OR(N(K729)=0,COUNT(C729,J729)&lt;2,COUNT(M729)=0),"",IF(N729="N",MAX(M729,0),0))</f>
        <v/>
      </c>
      <c r="Q729" s="143">
        <f>IF(OR(N(K729)=0,COUNT(M729)=0),"",MIN(M729,0))</f>
        <v/>
      </c>
      <c r="R729" s="321">
        <f>IF(COUNTIFS(E729,"*OUTSTANDING*"),"OUTSTANDING",MAX(0,N(E729)-N(K729)))</f>
        <v/>
      </c>
      <c r="S729" s="321">
        <f>IF(COUNTIFS(E729:I729,"*OUTSTANDING*"),"OUTSTANDING",IF(N(E729)=0,0,N(I729)*R729/E729))</f>
        <v/>
      </c>
      <c r="T729" s="180" t="n"/>
      <c r="U729" s="180" t="n"/>
    </row>
    <row r="730">
      <c r="A730" s="180" t="n"/>
      <c r="B730" s="180" t="n"/>
      <c r="C730" s="181" t="n"/>
      <c r="D730" s="317" t="n"/>
      <c r="E730" s="259" t="n"/>
      <c r="F730" s="259" t="n"/>
      <c r="G730" s="259" t="n"/>
      <c r="H730" s="259" t="n"/>
      <c r="I730" s="327">
        <f>IF(COUNTIFS(F730:H730,"*OUTSTANDING*"),"OUTSTANDING",IF(COUNT(F730,G730,H730)=0,"",N(F730)+N(G730)+N(H730)))</f>
        <v/>
      </c>
      <c r="J730" s="181" t="n"/>
      <c r="K730" s="259" t="n"/>
      <c r="L730" s="259" t="n"/>
      <c r="M730" s="143">
        <f>IF(COUNTIFS(E730:I730,"*OUTSTANDING*"),"",IF(N(L730)=0,0,L730-N(I730)*IF(N(E730)=0,0,N(K730)/E730)))</f>
        <v/>
      </c>
      <c r="N730" s="322">
        <f>IF(N(K730)=0,"",IF(COUNT(C730,J730)&lt;2,"?",IF(J730-C730&gt;365,"Y","N")))</f>
        <v/>
      </c>
      <c r="O730" s="143">
        <f>IF(OR(N(K730)=0,COUNT(C730,J730)&lt;2,COUNT(M730)=0),"",IF(N730="Y",MAX(M730,0),0))</f>
        <v/>
      </c>
      <c r="P730" s="143">
        <f>IF(OR(N(K730)=0,COUNT(C730,J730)&lt;2,COUNT(M730)=0),"",IF(N730="N",MAX(M730,0),0))</f>
        <v/>
      </c>
      <c r="Q730" s="143">
        <f>IF(OR(N(K730)=0,COUNT(M730)=0),"",MIN(M730,0))</f>
        <v/>
      </c>
      <c r="R730" s="321">
        <f>IF(COUNTIFS(E730,"*OUTSTANDING*"),"OUTSTANDING",MAX(0,N(E730)-N(K730)))</f>
        <v/>
      </c>
      <c r="S730" s="321">
        <f>IF(COUNTIFS(E730:I730,"*OUTSTANDING*"),"OUTSTANDING",IF(N(E730)=0,0,N(I730)*R730/E730))</f>
        <v/>
      </c>
      <c r="T730" s="180" t="n"/>
      <c r="U730" s="180" t="n"/>
    </row>
    <row r="731">
      <c r="A731" s="209" t="inlineStr">
        <is>
          <t>TOTAL</t>
        </is>
      </c>
      <c r="B731" s="270" t="n"/>
      <c r="C731" s="270" t="n"/>
      <c r="D731" s="270" t="n"/>
      <c r="E731" s="151">
        <f>IF(COUNTIFS(E671:E730,"*OUTSTANDING*")&gt;0,"PROVISIONAL",SUM(E671:E730))</f>
        <v/>
      </c>
      <c r="F731" s="151">
        <f>SUM(F671:F730)</f>
        <v/>
      </c>
      <c r="G731" s="151">
        <f>SUM(G671:G730)</f>
        <v/>
      </c>
      <c r="H731" s="151">
        <f>SUM(H671:H730)</f>
        <v/>
      </c>
      <c r="I731" s="151">
        <f>IF(COUNTIFS(I671:I730,"*OUTSTANDING*")&gt;0,"PROVISIONAL",SUM(I671:I730))</f>
        <v/>
      </c>
      <c r="J731" s="270" t="n"/>
      <c r="K731" s="151">
        <f>SUM(K671:K730)</f>
        <v/>
      </c>
      <c r="L731" s="151">
        <f>SUM(L671:L730)</f>
        <v/>
      </c>
      <c r="M731" s="151">
        <f>SUM(M671:M730)</f>
        <v/>
      </c>
      <c r="N731" s="270" t="n"/>
      <c r="O731" s="151">
        <f>IF(COUNTIFS(K671:K730,"&gt;0")-COUNT(O671:O730)&gt;0,"PROVISIONAL",SUM(O671:O730))</f>
        <v/>
      </c>
      <c r="P731" s="151">
        <f>IF(COUNTIFS(K671:K730,"&gt;0")-COUNT(O671:O730)&gt;0,"PROVISIONAL",SUM(P671:P730))</f>
        <v/>
      </c>
      <c r="Q731" s="151">
        <f>IF(COUNTIFS(K671:K730,"&gt;0")-COUNT(O671:O730)&gt;0,"PROVISIONAL",SUM(Q671:Q730))</f>
        <v/>
      </c>
      <c r="R731" s="151">
        <f>IF(COUNTIFS(R671:R730,"*OUTSTANDING*")&gt;0,"PROVISIONAL",SUM(R671:R730))</f>
        <v/>
      </c>
      <c r="S731" s="151">
        <f>IF(COUNTIFS(S671:S730,"*OUTSTANDING*")&gt;0,"PROVISIONAL",SUM(S671:S730))</f>
        <v/>
      </c>
      <c r="T731" s="270" t="n"/>
      <c r="U731" s="270" t="n"/>
    </row>
    <row r="732">
      <c r="A732" s="270" t="n"/>
      <c r="B732" s="270" t="n"/>
      <c r="C732" s="270" t="n"/>
      <c r="D732" s="270" t="n"/>
      <c r="E732" s="270" t="n"/>
      <c r="F732" s="270" t="n"/>
      <c r="G732" s="270" t="n"/>
      <c r="H732" s="270" t="n"/>
      <c r="I732" s="270" t="n"/>
      <c r="J732" s="270" t="n"/>
      <c r="K732" s="270" t="n"/>
      <c r="L732" s="270" t="n"/>
      <c r="M732" s="270" t="n"/>
      <c r="N732" s="270" t="n"/>
      <c r="O732" s="270" t="n"/>
      <c r="P732" s="270" t="n"/>
      <c r="Q732" s="270" t="n"/>
    </row>
    <row r="733">
      <c r="A733" s="182" t="inlineStr">
        <is>
          <t>FOREIGN CURRENCY  ·  every conversion this register rests on: the amount, its currency, the RATE IN FOREIGN UNITS PER 1 AUD from the offline ./fx_rate tool (RBA), the date that rate is for, and the AUD it makes. Never a remembered or estimated rate.</t>
        </is>
      </c>
      <c r="B733" s="68" t="n"/>
      <c r="C733" s="68" t="n"/>
      <c r="D733" s="68" t="n"/>
      <c r="E733" s="68" t="n"/>
      <c r="F733" s="68" t="n"/>
      <c r="G733" s="68" t="n"/>
      <c r="H733" s="68" t="n"/>
      <c r="I733" s="68" t="n"/>
      <c r="J733" s="68" t="n"/>
      <c r="K733" s="68" t="n"/>
      <c r="L733" s="68" t="n"/>
      <c r="M733" s="68" t="n"/>
      <c r="N733" s="68" t="n"/>
      <c r="O733" s="68" t="n"/>
      <c r="P733" s="68" t="n"/>
      <c r="Q733" s="68" t="n"/>
      <c r="R733" s="68" t="n"/>
      <c r="S733" s="68" t="n"/>
      <c r="T733" s="68" t="n"/>
      <c r="U733" s="69" t="n"/>
    </row>
    <row r="734" ht="28" customHeight="1">
      <c r="A734" s="9" t="inlineStr">
        <is>
          <t>What it converts</t>
        </is>
      </c>
      <c r="B734" s="9" t="inlineStr">
        <is>
          <t>Currency</t>
        </is>
      </c>
      <c r="C734" s="9" t="inlineStr">
        <is>
          <t>Amount</t>
        </is>
      </c>
      <c r="D734" s="9" t="inlineStr">
        <is>
          <t>Rate</t>
        </is>
      </c>
      <c r="E734" s="9" t="inlineStr">
        <is>
          <t>Rate date</t>
        </is>
      </c>
      <c r="F734" s="9" t="inlineStr">
        <is>
          <t>AUD</t>
        </is>
      </c>
      <c r="G734" s="9" t="inlineStr">
        <is>
          <t>Source</t>
        </is>
      </c>
      <c r="H734" s="270" t="n"/>
      <c r="I734" s="270" t="n"/>
      <c r="J734" s="270" t="n"/>
      <c r="K734" s="270" t="n"/>
      <c r="L734" s="270" t="n"/>
      <c r="M734" s="270" t="n"/>
      <c r="N734" s="270" t="n"/>
      <c r="O734" s="270" t="n"/>
      <c r="P734" s="270" t="n"/>
      <c r="Q734" s="270" t="n"/>
    </row>
    <row r="735">
      <c r="A735" s="180" t="n"/>
      <c r="B735" s="180" t="n"/>
      <c r="C735" s="259" t="n"/>
      <c r="D735" s="259" t="n"/>
      <c r="E735" s="181" t="n"/>
      <c r="F735" s="321">
        <f>IF(OR(COUNT(C735)=0,N(D735)=0),"",C735/D735)</f>
        <v/>
      </c>
      <c r="G735" s="180" t="n"/>
      <c r="H735" s="270" t="n"/>
      <c r="I735" s="270" t="n"/>
      <c r="J735" s="270" t="n"/>
      <c r="K735" s="270" t="n"/>
      <c r="L735" s="270" t="n"/>
      <c r="M735" s="270" t="n"/>
      <c r="N735" s="270" t="n"/>
      <c r="O735" s="270" t="n"/>
      <c r="P735" s="270" t="n"/>
      <c r="Q735" s="270" t="n"/>
    </row>
    <row r="736">
      <c r="A736" s="180" t="n"/>
      <c r="B736" s="180" t="n"/>
      <c r="C736" s="259" t="n"/>
      <c r="D736" s="259" t="n"/>
      <c r="E736" s="181" t="n"/>
      <c r="F736" s="321">
        <f>IF(OR(COUNT(C736)=0,N(D736)=0),"",C736/D736)</f>
        <v/>
      </c>
      <c r="G736" s="180" t="n"/>
      <c r="H736" s="270" t="n"/>
      <c r="I736" s="270" t="n"/>
      <c r="J736" s="270" t="n"/>
      <c r="K736" s="270" t="n"/>
      <c r="L736" s="270" t="n"/>
      <c r="M736" s="270" t="n"/>
      <c r="N736" s="270" t="n"/>
      <c r="O736" s="270" t="n"/>
      <c r="P736" s="270" t="n"/>
      <c r="Q736" s="270" t="n"/>
    </row>
    <row r="737">
      <c r="A737" s="180" t="n"/>
      <c r="B737" s="180" t="n"/>
      <c r="C737" s="259" t="n"/>
      <c r="D737" s="259" t="n"/>
      <c r="E737" s="181" t="n"/>
      <c r="F737" s="321">
        <f>IF(OR(COUNT(C737)=0,N(D737)=0),"",C737/D737)</f>
        <v/>
      </c>
      <c r="G737" s="180" t="n"/>
      <c r="H737" s="270" t="n"/>
      <c r="I737" s="270" t="n"/>
      <c r="J737" s="270" t="n"/>
      <c r="K737" s="270" t="n"/>
      <c r="L737" s="270" t="n"/>
      <c r="M737" s="270" t="n"/>
      <c r="N737" s="270" t="n"/>
      <c r="O737" s="270" t="n"/>
      <c r="P737" s="270" t="n"/>
      <c r="Q737" s="270" t="n"/>
    </row>
    <row r="738">
      <c r="A738" s="180" t="n"/>
      <c r="B738" s="180" t="n"/>
      <c r="C738" s="259" t="n"/>
      <c r="D738" s="259" t="n"/>
      <c r="E738" s="181" t="n"/>
      <c r="F738" s="321">
        <f>IF(OR(COUNT(C738)=0,N(D738)=0),"",C738/D738)</f>
        <v/>
      </c>
      <c r="G738" s="180" t="n"/>
      <c r="H738" s="270" t="n"/>
      <c r="I738" s="270" t="n"/>
      <c r="J738" s="270" t="n"/>
      <c r="K738" s="270" t="n"/>
      <c r="L738" s="270" t="n"/>
      <c r="M738" s="270" t="n"/>
      <c r="N738" s="270" t="n"/>
      <c r="O738" s="270" t="n"/>
      <c r="P738" s="270" t="n"/>
      <c r="Q738" s="270" t="n"/>
    </row>
    <row r="739">
      <c r="A739" s="180" t="n"/>
      <c r="B739" s="180" t="n"/>
      <c r="C739" s="259" t="n"/>
      <c r="D739" s="259" t="n"/>
      <c r="E739" s="181" t="n"/>
      <c r="F739" s="321">
        <f>IF(OR(COUNT(C739)=0,N(D739)=0),"",C739/D739)</f>
        <v/>
      </c>
      <c r="G739" s="180" t="n"/>
      <c r="H739" s="270" t="n"/>
      <c r="I739" s="270" t="n"/>
      <c r="J739" s="270" t="n"/>
      <c r="K739" s="270" t="n"/>
      <c r="L739" s="270" t="n"/>
      <c r="M739" s="270" t="n"/>
      <c r="N739" s="270" t="n"/>
      <c r="O739" s="270" t="n"/>
      <c r="P739" s="270" t="n"/>
      <c r="Q739" s="270" t="n"/>
    </row>
    <row r="740">
      <c r="A740" s="180" t="n"/>
      <c r="B740" s="180" t="n"/>
      <c r="C740" s="259" t="n"/>
      <c r="D740" s="259" t="n"/>
      <c r="E740" s="181" t="n"/>
      <c r="F740" s="321">
        <f>IF(OR(COUNT(C740)=0,N(D740)=0),"",C740/D740)</f>
        <v/>
      </c>
      <c r="G740" s="180" t="n"/>
      <c r="H740" s="270" t="n"/>
      <c r="I740" s="270" t="n"/>
      <c r="J740" s="270" t="n"/>
      <c r="K740" s="270" t="n"/>
      <c r="L740" s="270" t="n"/>
      <c r="M740" s="270" t="n"/>
      <c r="N740" s="270" t="n"/>
      <c r="O740" s="270" t="n"/>
      <c r="P740" s="270" t="n"/>
      <c r="Q740" s="270" t="n"/>
    </row>
    <row r="741">
      <c r="A741" s="180" t="n"/>
      <c r="B741" s="180" t="n"/>
      <c r="C741" s="259" t="n"/>
      <c r="D741" s="259" t="n"/>
      <c r="E741" s="181" t="n"/>
      <c r="F741" s="321">
        <f>IF(OR(COUNT(C741)=0,N(D741)=0),"",C741/D741)</f>
        <v/>
      </c>
      <c r="G741" s="180" t="n"/>
      <c r="H741" s="270" t="n"/>
      <c r="I741" s="270" t="n"/>
      <c r="J741" s="270" t="n"/>
      <c r="K741" s="270" t="n"/>
      <c r="L741" s="270" t="n"/>
      <c r="M741" s="270" t="n"/>
      <c r="N741" s="270" t="n"/>
      <c r="O741" s="270" t="n"/>
      <c r="P741" s="270" t="n"/>
      <c r="Q741" s="270" t="n"/>
    </row>
    <row r="742">
      <c r="A742" s="180" t="n"/>
      <c r="B742" s="180" t="n"/>
      <c r="C742" s="259" t="n"/>
      <c r="D742" s="259" t="n"/>
      <c r="E742" s="181" t="n"/>
      <c r="F742" s="321">
        <f>IF(OR(COUNT(C742)=0,N(D742)=0),"",C742/D742)</f>
        <v/>
      </c>
      <c r="G742" s="180" t="n"/>
      <c r="H742" s="270" t="n"/>
      <c r="I742" s="270" t="n"/>
      <c r="J742" s="270" t="n"/>
      <c r="K742" s="270" t="n"/>
      <c r="L742" s="270" t="n"/>
      <c r="M742" s="270" t="n"/>
      <c r="N742" s="270" t="n"/>
      <c r="O742" s="270" t="n"/>
      <c r="P742" s="270" t="n"/>
      <c r="Q742" s="270" t="n"/>
    </row>
    <row r="743">
      <c r="A743" s="180" t="n"/>
      <c r="B743" s="180" t="n"/>
      <c r="C743" s="259" t="n"/>
      <c r="D743" s="259" t="n"/>
      <c r="E743" s="181" t="n"/>
      <c r="F743" s="321">
        <f>IF(OR(COUNT(C743)=0,N(D743)=0),"",C743/D743)</f>
        <v/>
      </c>
      <c r="G743" s="180" t="n"/>
      <c r="H743" s="270" t="n"/>
      <c r="I743" s="270" t="n"/>
      <c r="J743" s="270" t="n"/>
      <c r="K743" s="270" t="n"/>
      <c r="L743" s="270" t="n"/>
      <c r="M743" s="270" t="n"/>
      <c r="N743" s="270" t="n"/>
      <c r="O743" s="270" t="n"/>
      <c r="P743" s="270" t="n"/>
      <c r="Q743" s="270" t="n"/>
    </row>
    <row r="744">
      <c r="A744" s="180" t="n"/>
      <c r="B744" s="180" t="n"/>
      <c r="C744" s="259" t="n"/>
      <c r="D744" s="259" t="n"/>
      <c r="E744" s="181" t="n"/>
      <c r="F744" s="321">
        <f>IF(OR(COUNT(C744)=0,N(D744)=0),"",C744/D744)</f>
        <v/>
      </c>
      <c r="G744" s="180" t="n"/>
      <c r="H744" s="270" t="n"/>
      <c r="I744" s="270" t="n"/>
      <c r="J744" s="270" t="n"/>
      <c r="K744" s="270" t="n"/>
      <c r="L744" s="270" t="n"/>
      <c r="M744" s="270" t="n"/>
      <c r="N744" s="270" t="n"/>
      <c r="O744" s="270" t="n"/>
      <c r="P744" s="270" t="n"/>
      <c r="Q744" s="270" t="n"/>
    </row>
    <row r="745">
      <c r="A745" s="270" t="n"/>
      <c r="B745" s="270" t="n"/>
      <c r="C745" s="270" t="n"/>
      <c r="D745" s="270" t="n"/>
      <c r="E745" s="270" t="n"/>
      <c r="F745" s="270" t="n"/>
      <c r="G745" s="270" t="n"/>
      <c r="H745" s="270" t="n"/>
      <c r="I745" s="270" t="n"/>
      <c r="J745" s="270" t="n"/>
      <c r="K745" s="270" t="n"/>
      <c r="L745" s="270" t="n"/>
      <c r="M745" s="270" t="n"/>
      <c r="N745" s="270" t="n"/>
      <c r="O745" s="270" t="n"/>
      <c r="P745" s="270" t="n"/>
      <c r="Q745" s="270" t="n"/>
    </row>
    <row r="746">
      <c r="A746" s="182" t="inlineStr">
        <is>
          <t>PROPERTY COST BASE  —  recorded in the year of purchase, carried forward to the year of sale (s 110-25 ITAA 1997)</t>
        </is>
      </c>
      <c r="B746" s="68" t="n"/>
      <c r="C746" s="68" t="n"/>
      <c r="D746" s="68" t="n"/>
      <c r="E746" s="68" t="n"/>
      <c r="F746" s="68" t="n"/>
      <c r="G746" s="68" t="n"/>
      <c r="H746" s="68" t="n"/>
      <c r="I746" s="68" t="n"/>
      <c r="J746" s="68" t="n"/>
      <c r="K746" s="68" t="n"/>
      <c r="L746" s="68" t="n"/>
      <c r="M746" s="68" t="n"/>
      <c r="N746" s="68" t="n"/>
      <c r="O746" s="68" t="n"/>
      <c r="P746" s="68" t="n"/>
      <c r="Q746" s="68" t="n"/>
      <c r="R746" s="68" t="n"/>
      <c r="S746" s="68" t="n"/>
      <c r="T746" s="68" t="n"/>
      <c r="U746" s="69" t="n"/>
    </row>
    <row r="747" ht="28" customHeight="1">
      <c r="A747" s="9" t="inlineStr">
        <is>
          <t>Property (address)</t>
        </is>
      </c>
      <c r="B747" s="9" t="inlineStr">
        <is>
          <t>Own %</t>
        </is>
      </c>
      <c r="C747" s="9" t="inlineStr">
        <is>
          <t>Contract date</t>
        </is>
      </c>
      <c r="D747" s="9" t="inlineStr">
        <is>
          <t>Settled</t>
        </is>
      </c>
      <c r="E747" s="9" t="inlineStr">
        <is>
          <t>Cost base</t>
        </is>
      </c>
      <c r="F747" s="9" t="inlineStr">
        <is>
          <t>Ref</t>
        </is>
      </c>
      <c r="G747" s="270" t="n"/>
      <c r="H747" s="270" t="n"/>
      <c r="I747" s="270" t="n"/>
      <c r="J747" s="270" t="n"/>
      <c r="K747" s="270" t="n"/>
      <c r="L747" s="270" t="n"/>
      <c r="M747" s="270" t="n"/>
      <c r="N747" s="270" t="n"/>
      <c r="O747" s="270" t="n"/>
      <c r="P747" s="270" t="n"/>
      <c r="Q747" s="270" t="n"/>
    </row>
    <row r="748">
      <c r="A748" s="180" t="n"/>
      <c r="B748" s="315" t="n"/>
      <c r="C748" s="181" t="n"/>
      <c r="D748" s="316" t="n"/>
      <c r="E748" s="259" t="n"/>
      <c r="F748" s="317" t="n"/>
      <c r="G748" s="270" t="n"/>
      <c r="H748" s="270" t="n"/>
      <c r="I748" s="270" t="n"/>
      <c r="J748" s="270" t="n"/>
      <c r="K748" s="270" t="n"/>
      <c r="L748" s="270" t="n"/>
      <c r="M748" s="270" t="n"/>
      <c r="N748" s="270" t="n"/>
      <c r="O748" s="270" t="n"/>
      <c r="P748" s="270" t="n"/>
      <c r="Q748" s="270" t="n"/>
    </row>
    <row r="749">
      <c r="A749" s="180" t="n"/>
      <c r="B749" s="315" t="n"/>
      <c r="C749" s="181" t="n"/>
      <c r="D749" s="316" t="n"/>
      <c r="E749" s="259" t="n"/>
      <c r="F749" s="317" t="n"/>
      <c r="G749" s="270" t="n"/>
      <c r="H749" s="270" t="n"/>
      <c r="I749" s="270" t="n"/>
      <c r="J749" s="270" t="n"/>
      <c r="K749" s="270" t="n"/>
      <c r="L749" s="270" t="n"/>
      <c r="M749" s="270" t="n"/>
      <c r="N749" s="270" t="n"/>
      <c r="O749" s="270" t="n"/>
      <c r="P749" s="270" t="n"/>
      <c r="Q749" s="270" t="n"/>
    </row>
    <row r="750">
      <c r="A750" s="180" t="n"/>
      <c r="B750" s="315" t="n"/>
      <c r="C750" s="181" t="n"/>
      <c r="D750" s="316" t="n"/>
      <c r="E750" s="259" t="n"/>
      <c r="F750" s="317" t="n"/>
      <c r="G750" s="270" t="n"/>
      <c r="H750" s="270" t="n"/>
      <c r="I750" s="270" t="n"/>
      <c r="J750" s="270" t="n"/>
      <c r="K750" s="270" t="n"/>
      <c r="L750" s="270" t="n"/>
      <c r="M750" s="270" t="n"/>
      <c r="N750" s="270" t="n"/>
      <c r="O750" s="270" t="n"/>
      <c r="P750" s="270" t="n"/>
      <c r="Q750" s="270" t="n"/>
    </row>
    <row r="751">
      <c r="A751" s="209" t="inlineStr">
        <is>
          <t>TOTAL</t>
        </is>
      </c>
      <c r="B751" s="270" t="n"/>
      <c r="C751" s="270" t="n"/>
      <c r="D751" s="151" t="n"/>
      <c r="E751" s="151">
        <f>IF(COUNTIFS(E748:E750,"*OUTSTANDING*")+COUNTIFS(A748:A786,"E?*OUTSTANDING*")+COUNTIFS(A748:A786,"Less*OUTSTANDING*")&gt;0,"PROVISIONAL",SUM(E748:E750))</f>
        <v/>
      </c>
      <c r="F751" s="270" t="n"/>
      <c r="G751" s="270" t="n"/>
      <c r="H751" s="270" t="n"/>
      <c r="I751" s="270" t="n"/>
      <c r="J751" s="270" t="n"/>
      <c r="K751" s="270" t="n"/>
      <c r="L751" s="270" t="n"/>
      <c r="M751" s="270" t="n"/>
      <c r="N751" s="270" t="n"/>
      <c r="O751" s="270" t="n"/>
      <c r="P751" s="270" t="n"/>
      <c r="Q751" s="270" t="n"/>
    </row>
    <row r="752">
      <c r="A752" s="270" t="n"/>
      <c r="B752" s="270" t="n"/>
      <c r="C752" s="270" t="n"/>
      <c r="D752" s="270" t="n"/>
      <c r="E752" s="270" t="n"/>
      <c r="F752" s="270" t="n"/>
      <c r="G752" s="270" t="n"/>
      <c r="H752" s="270" t="n"/>
      <c r="I752" s="270" t="n"/>
      <c r="J752" s="270" t="n"/>
      <c r="K752" s="270" t="n"/>
      <c r="L752" s="270" t="n"/>
      <c r="M752" s="270" t="n"/>
      <c r="N752" s="270" t="n"/>
      <c r="O752" s="270" t="n"/>
      <c r="P752" s="270" t="n"/>
      <c r="Q752" s="270" t="n"/>
    </row>
    <row r="753" ht="15" customHeight="1">
      <c r="A753" s="147" t="inlineStr">
        <is>
          <t>COST BASE BY ELEMENT  ·  s 110-25 ITAA 1997  ·  one block per property acquired — its Cost base above reads the block total</t>
        </is>
      </c>
      <c r="B753" s="147" t="n"/>
      <c r="C753" s="147" t="n"/>
      <c r="D753" s="147" t="n"/>
      <c r="E753" s="147" t="n"/>
      <c r="F753" s="147" t="n"/>
      <c r="G753" s="147" t="n"/>
      <c r="H753" s="147" t="n"/>
      <c r="I753" s="147" t="n"/>
      <c r="J753" s="147" t="n"/>
      <c r="K753" s="147" t="n"/>
      <c r="L753" s="147" t="n"/>
      <c r="M753" s="147" t="n"/>
      <c r="N753" s="147" t="n"/>
      <c r="O753" s="147" t="n"/>
      <c r="P753" s="147" t="n"/>
      <c r="Q753" s="147" t="n"/>
    </row>
    <row r="754">
      <c r="A754" s="290" t="n"/>
      <c r="B754" s="290" t="inlineStr">
        <is>
          <t>S1</t>
        </is>
      </c>
      <c r="C754" s="290" t="n"/>
      <c r="D754" s="290" t="n"/>
      <c r="E754" s="290" t="n"/>
      <c r="F754" s="290" t="n"/>
      <c r="G754" s="290" t="n"/>
      <c r="H754" s="290" t="n"/>
      <c r="I754" s="290" t="n"/>
      <c r="J754" s="290" t="n"/>
      <c r="K754" s="290" t="n"/>
      <c r="L754" s="290" t="n"/>
      <c r="M754" s="290" t="n"/>
      <c r="N754" s="290" t="n"/>
      <c r="O754" s="290" t="n"/>
      <c r="P754" s="290" t="n"/>
      <c r="Q754" s="290" t="n"/>
    </row>
    <row r="755">
      <c r="A755" s="57" t="n"/>
      <c r="B755" s="57" t="n"/>
      <c r="C755" s="57" t="n"/>
      <c r="D755" s="57" t="n"/>
      <c r="E755" s="313" t="n"/>
      <c r="F755" s="57" t="n"/>
      <c r="G755" s="57" t="n"/>
      <c r="H755" s="57" t="n"/>
      <c r="I755" s="57" t="n"/>
      <c r="J755" s="57" t="n"/>
      <c r="K755" s="57" t="n"/>
      <c r="L755" s="57" t="n"/>
      <c r="M755" s="57" t="n"/>
      <c r="N755" s="57" t="n"/>
      <c r="O755" s="57" t="n"/>
      <c r="P755" s="57" t="n"/>
      <c r="Q755" s="57" t="n"/>
    </row>
    <row r="756">
      <c r="A756" s="57" t="n"/>
      <c r="B756" s="57" t="n"/>
      <c r="C756" s="57" t="n"/>
      <c r="D756" s="57" t="n"/>
      <c r="E756" s="313" t="n"/>
      <c r="F756" s="57" t="n"/>
      <c r="G756" s="57" t="n"/>
      <c r="H756" s="57" t="n"/>
      <c r="I756" s="57" t="n"/>
      <c r="J756" s="57" t="n"/>
      <c r="K756" s="57" t="n"/>
      <c r="L756" s="57" t="n"/>
      <c r="M756" s="57" t="n"/>
      <c r="N756" s="57" t="n"/>
      <c r="O756" s="57" t="n"/>
      <c r="P756" s="57" t="n"/>
      <c r="Q756" s="57" t="n"/>
    </row>
    <row r="757">
      <c r="A757" s="57" t="n"/>
      <c r="B757" s="57" t="n"/>
      <c r="C757" s="57" t="n"/>
      <c r="D757" s="57" t="n"/>
      <c r="E757" s="313" t="n"/>
      <c r="F757" s="57" t="n"/>
      <c r="G757" s="57" t="n"/>
      <c r="H757" s="57" t="n"/>
      <c r="I757" s="57" t="n"/>
      <c r="J757" s="57" t="n"/>
      <c r="K757" s="57" t="n"/>
      <c r="L757" s="57" t="n"/>
      <c r="M757" s="57" t="n"/>
      <c r="N757" s="57" t="n"/>
      <c r="O757" s="57" t="n"/>
      <c r="P757" s="57" t="n"/>
      <c r="Q757" s="57" t="n"/>
    </row>
    <row r="758">
      <c r="A758" s="57" t="n"/>
      <c r="B758" s="57" t="n"/>
      <c r="C758" s="57" t="n"/>
      <c r="D758" s="57" t="n"/>
      <c r="E758" s="313" t="n"/>
      <c r="F758" s="57" t="n"/>
      <c r="G758" s="57" t="n"/>
      <c r="H758" s="57" t="n"/>
      <c r="I758" s="57" t="n"/>
      <c r="J758" s="57" t="n"/>
      <c r="K758" s="57" t="n"/>
      <c r="L758" s="57" t="n"/>
      <c r="M758" s="57" t="n"/>
      <c r="N758" s="57" t="n"/>
      <c r="O758" s="57" t="n"/>
      <c r="P758" s="57" t="n"/>
      <c r="Q758" s="57" t="n"/>
    </row>
    <row r="759">
      <c r="A759" s="57" t="n"/>
      <c r="B759" s="57" t="n"/>
      <c r="C759" s="57" t="n"/>
      <c r="D759" s="57" t="n"/>
      <c r="E759" s="313" t="n"/>
      <c r="F759" s="57" t="n"/>
      <c r="G759" s="57" t="n"/>
      <c r="H759" s="57" t="n"/>
      <c r="I759" s="57" t="n"/>
      <c r="J759" s="57" t="n"/>
      <c r="K759" s="57" t="n"/>
      <c r="L759" s="57" t="n"/>
      <c r="M759" s="57" t="n"/>
      <c r="N759" s="57" t="n"/>
      <c r="O759" s="57" t="n"/>
      <c r="P759" s="57" t="n"/>
      <c r="Q759" s="57" t="n"/>
    </row>
    <row r="760">
      <c r="A760" s="57" t="n"/>
      <c r="B760" s="57" t="n"/>
      <c r="C760" s="57" t="n"/>
      <c r="D760" s="57" t="n"/>
      <c r="E760" s="313" t="n"/>
      <c r="F760" s="57" t="n"/>
      <c r="G760" s="57" t="n"/>
      <c r="H760" s="57" t="n"/>
      <c r="I760" s="57" t="n"/>
      <c r="J760" s="57" t="n"/>
      <c r="K760" s="57" t="n"/>
      <c r="L760" s="57" t="n"/>
      <c r="M760" s="57" t="n"/>
      <c r="N760" s="57" t="n"/>
      <c r="O760" s="57" t="n"/>
      <c r="P760" s="57" t="n"/>
      <c r="Q760" s="57" t="n"/>
    </row>
    <row r="761">
      <c r="A761" s="57" t="n"/>
      <c r="B761" s="57" t="n"/>
      <c r="C761" s="57" t="n"/>
      <c r="D761" s="57" t="n"/>
      <c r="E761" s="313" t="n"/>
      <c r="F761" s="57" t="n"/>
      <c r="G761" s="57" t="n"/>
      <c r="H761" s="57" t="n"/>
      <c r="I761" s="57" t="n"/>
      <c r="J761" s="57" t="n"/>
      <c r="K761" s="57" t="n"/>
      <c r="L761" s="57" t="n"/>
      <c r="M761" s="57" t="n"/>
      <c r="N761" s="57" t="n"/>
      <c r="O761" s="57" t="n"/>
      <c r="P761" s="57" t="n"/>
      <c r="Q761" s="57" t="n"/>
    </row>
    <row r="762">
      <c r="A762" s="57" t="n"/>
      <c r="B762" s="57" t="n"/>
      <c r="C762" s="57" t="n"/>
      <c r="D762" s="57" t="n"/>
      <c r="E762" s="313" t="n"/>
      <c r="F762" s="57" t="n"/>
      <c r="G762" s="57" t="n"/>
      <c r="H762" s="57" t="n"/>
      <c r="I762" s="57" t="n"/>
      <c r="J762" s="57" t="n"/>
      <c r="K762" s="57" t="n"/>
      <c r="L762" s="57" t="n"/>
      <c r="M762" s="57" t="n"/>
      <c r="N762" s="57" t="n"/>
      <c r="O762" s="57" t="n"/>
      <c r="P762" s="57" t="n"/>
      <c r="Q762" s="57" t="n"/>
    </row>
    <row r="763">
      <c r="A763" s="57" t="n"/>
      <c r="B763" s="57" t="n"/>
      <c r="C763" s="57" t="n"/>
      <c r="D763" s="57" t="n"/>
      <c r="E763" s="313" t="n"/>
      <c r="F763" s="57" t="n"/>
      <c r="G763" s="57" t="n"/>
      <c r="H763" s="57" t="n"/>
      <c r="I763" s="57" t="n"/>
      <c r="J763" s="57" t="n"/>
      <c r="K763" s="57" t="n"/>
      <c r="L763" s="57" t="n"/>
      <c r="M763" s="57" t="n"/>
      <c r="N763" s="57" t="n"/>
      <c r="O763" s="57" t="n"/>
      <c r="P763" s="57" t="n"/>
      <c r="Q763" s="57" t="n"/>
    </row>
    <row r="764">
      <c r="A764" s="57" t="n"/>
      <c r="B764" s="57" t="n"/>
      <c r="C764" s="57" t="n"/>
      <c r="D764" s="57" t="n"/>
      <c r="E764" s="313" t="n"/>
      <c r="F764" s="57" t="n"/>
      <c r="G764" s="57" t="n"/>
      <c r="H764" s="57" t="n"/>
      <c r="I764" s="57" t="n"/>
      <c r="J764" s="57" t="n"/>
      <c r="K764" s="57" t="n"/>
      <c r="L764" s="57" t="n"/>
      <c r="M764" s="57" t="n"/>
      <c r="N764" s="57" t="n"/>
      <c r="O764" s="57" t="n"/>
      <c r="P764" s="57" t="n"/>
      <c r="Q764" s="57" t="n"/>
    </row>
    <row r="765">
      <c r="A765" s="57" t="n"/>
      <c r="B765" s="57" t="n"/>
      <c r="C765" s="57" t="n"/>
      <c r="D765" s="57" t="n"/>
      <c r="E765" s="313" t="n"/>
      <c r="F765" s="57" t="n"/>
      <c r="G765" s="57" t="n"/>
      <c r="H765" s="57" t="n"/>
      <c r="I765" s="57" t="n"/>
      <c r="J765" s="57" t="n"/>
      <c r="K765" s="57" t="n"/>
      <c r="L765" s="57" t="n"/>
      <c r="M765" s="57" t="n"/>
      <c r="N765" s="57" t="n"/>
      <c r="O765" s="57" t="n"/>
      <c r="P765" s="57" t="n"/>
      <c r="Q765" s="57" t="n"/>
    </row>
    <row r="766">
      <c r="A766" s="57" t="n"/>
      <c r="B766" s="57" t="n"/>
      <c r="C766" s="57" t="n"/>
      <c r="D766" s="57" t="n"/>
      <c r="E766" s="313" t="n"/>
      <c r="F766" s="57" t="n"/>
      <c r="G766" s="57" t="n"/>
      <c r="H766" s="57" t="n"/>
      <c r="I766" s="57" t="n"/>
      <c r="J766" s="57" t="n"/>
      <c r="K766" s="57" t="n"/>
      <c r="L766" s="57" t="n"/>
      <c r="M766" s="57" t="n"/>
      <c r="N766" s="57" t="n"/>
      <c r="O766" s="57" t="n"/>
      <c r="P766" s="57" t="n"/>
      <c r="Q766" s="57" t="n"/>
    </row>
    <row r="767">
      <c r="A767" s="57" t="n"/>
      <c r="B767" s="57" t="n"/>
      <c r="C767" s="57" t="n"/>
      <c r="D767" s="57" t="n"/>
      <c r="E767" s="313" t="n"/>
      <c r="F767" s="57" t="n"/>
      <c r="G767" s="57" t="n"/>
      <c r="H767" s="57" t="n"/>
      <c r="I767" s="57" t="n"/>
      <c r="J767" s="57" t="n"/>
      <c r="K767" s="57" t="n"/>
      <c r="L767" s="57" t="n"/>
      <c r="M767" s="57" t="n"/>
      <c r="N767" s="57" t="n"/>
      <c r="O767" s="57" t="n"/>
      <c r="P767" s="57" t="n"/>
      <c r="Q767" s="57" t="n"/>
    </row>
    <row r="768">
      <c r="A768" s="57" t="n"/>
      <c r="B768" s="57" t="n"/>
      <c r="C768" s="57" t="n"/>
      <c r="D768" s="57" t="n"/>
      <c r="E768" s="313" t="n"/>
      <c r="F768" s="57" t="n"/>
      <c r="G768" s="57" t="n"/>
      <c r="H768" s="57" t="n"/>
      <c r="I768" s="57" t="n"/>
      <c r="J768" s="57" t="n"/>
      <c r="K768" s="57" t="n"/>
      <c r="L768" s="57" t="n"/>
      <c r="M768" s="57" t="n"/>
      <c r="N768" s="57" t="n"/>
      <c r="O768" s="57" t="n"/>
      <c r="P768" s="57" t="n"/>
      <c r="Q768" s="57" t="n"/>
    </row>
    <row r="769">
      <c r="A769" s="149" t="inlineStr">
        <is>
          <t>Total</t>
        </is>
      </c>
      <c r="E769" s="292">
        <f>SUM(E755:E768)</f>
        <v/>
      </c>
    </row>
    <row r="771">
      <c r="A771" s="290" t="n"/>
      <c r="B771" s="290" t="inlineStr">
        <is>
          <t>S2</t>
        </is>
      </c>
      <c r="C771" s="290" t="n"/>
      <c r="D771" s="290" t="n"/>
      <c r="E771" s="290" t="n"/>
      <c r="F771" s="290" t="n"/>
      <c r="G771" s="290" t="n"/>
      <c r="H771" s="290" t="n"/>
      <c r="I771" s="290" t="n"/>
      <c r="J771" s="290" t="n"/>
      <c r="K771" s="290" t="n"/>
      <c r="L771" s="290" t="n"/>
      <c r="M771" s="290" t="n"/>
      <c r="N771" s="290" t="n"/>
      <c r="O771" s="290" t="n"/>
      <c r="P771" s="290" t="n"/>
      <c r="Q771" s="290" t="n"/>
    </row>
    <row r="772">
      <c r="A772" s="57" t="n"/>
      <c r="B772" s="57" t="n"/>
      <c r="C772" s="57" t="n"/>
      <c r="D772" s="57" t="n"/>
      <c r="E772" s="313" t="n"/>
      <c r="F772" s="57" t="n"/>
      <c r="G772" s="57" t="n"/>
      <c r="H772" s="57" t="n"/>
      <c r="I772" s="57" t="n"/>
      <c r="J772" s="57" t="n"/>
      <c r="K772" s="57" t="n"/>
      <c r="L772" s="57" t="n"/>
      <c r="M772" s="57" t="n"/>
      <c r="N772" s="57" t="n"/>
      <c r="O772" s="57" t="n"/>
      <c r="P772" s="57" t="n"/>
      <c r="Q772" s="57" t="n"/>
    </row>
    <row r="773">
      <c r="A773" s="57" t="n"/>
      <c r="B773" s="57" t="n"/>
      <c r="C773" s="57" t="n"/>
      <c r="D773" s="57" t="n"/>
      <c r="E773" s="313" t="n"/>
      <c r="F773" s="57" t="n"/>
      <c r="G773" s="57" t="n"/>
      <c r="H773" s="57" t="n"/>
      <c r="I773" s="57" t="n"/>
      <c r="J773" s="57" t="n"/>
      <c r="K773" s="57" t="n"/>
      <c r="L773" s="57" t="n"/>
      <c r="M773" s="57" t="n"/>
      <c r="N773" s="57" t="n"/>
      <c r="O773" s="57" t="n"/>
      <c r="P773" s="57" t="n"/>
      <c r="Q773" s="57" t="n"/>
    </row>
    <row r="774">
      <c r="A774" s="57" t="n"/>
      <c r="B774" s="57" t="n"/>
      <c r="C774" s="57" t="n"/>
      <c r="D774" s="57" t="n"/>
      <c r="E774" s="313" t="n"/>
      <c r="F774" s="57" t="n"/>
      <c r="G774" s="57" t="n"/>
      <c r="H774" s="57" t="n"/>
      <c r="I774" s="57" t="n"/>
      <c r="J774" s="57" t="n"/>
      <c r="K774" s="57" t="n"/>
      <c r="L774" s="57" t="n"/>
      <c r="M774" s="57" t="n"/>
      <c r="N774" s="57" t="n"/>
      <c r="O774" s="57" t="n"/>
      <c r="P774" s="57" t="n"/>
      <c r="Q774" s="57" t="n"/>
    </row>
    <row r="775">
      <c r="A775" s="57" t="n"/>
      <c r="B775" s="57" t="n"/>
      <c r="C775" s="57" t="n"/>
      <c r="D775" s="57" t="n"/>
      <c r="E775" s="313" t="n"/>
      <c r="F775" s="57" t="n"/>
      <c r="G775" s="57" t="n"/>
      <c r="H775" s="57" t="n"/>
      <c r="I775" s="57" t="n"/>
      <c r="J775" s="57" t="n"/>
      <c r="K775" s="57" t="n"/>
      <c r="L775" s="57" t="n"/>
      <c r="M775" s="57" t="n"/>
      <c r="N775" s="57" t="n"/>
      <c r="O775" s="57" t="n"/>
      <c r="P775" s="57" t="n"/>
      <c r="Q775" s="57" t="n"/>
    </row>
    <row r="776">
      <c r="A776" s="57" t="n"/>
      <c r="B776" s="57" t="n"/>
      <c r="C776" s="57" t="n"/>
      <c r="D776" s="57" t="n"/>
      <c r="E776" s="313" t="n"/>
      <c r="F776" s="57" t="n"/>
      <c r="G776" s="57" t="n"/>
      <c r="H776" s="57" t="n"/>
      <c r="I776" s="57" t="n"/>
      <c r="J776" s="57" t="n"/>
      <c r="K776" s="57" t="n"/>
      <c r="L776" s="57" t="n"/>
      <c r="M776" s="57" t="n"/>
      <c r="N776" s="57" t="n"/>
      <c r="O776" s="57" t="n"/>
      <c r="P776" s="57" t="n"/>
      <c r="Q776" s="57" t="n"/>
    </row>
    <row r="777">
      <c r="A777" s="57" t="n"/>
      <c r="B777" s="57" t="n"/>
      <c r="C777" s="57" t="n"/>
      <c r="D777" s="57" t="n"/>
      <c r="E777" s="313" t="n"/>
      <c r="F777" s="57" t="n"/>
      <c r="G777" s="57" t="n"/>
      <c r="H777" s="57" t="n"/>
      <c r="I777" s="57" t="n"/>
      <c r="J777" s="57" t="n"/>
      <c r="K777" s="57" t="n"/>
      <c r="L777" s="57" t="n"/>
      <c r="M777" s="57" t="n"/>
      <c r="N777" s="57" t="n"/>
      <c r="O777" s="57" t="n"/>
      <c r="P777" s="57" t="n"/>
      <c r="Q777" s="57" t="n"/>
    </row>
    <row r="778">
      <c r="A778" s="57" t="n"/>
      <c r="B778" s="57" t="n"/>
      <c r="C778" s="57" t="n"/>
      <c r="D778" s="57" t="n"/>
      <c r="E778" s="313" t="n"/>
      <c r="F778" s="57" t="n"/>
      <c r="G778" s="57" t="n"/>
      <c r="H778" s="57" t="n"/>
      <c r="I778" s="57" t="n"/>
      <c r="J778" s="57" t="n"/>
      <c r="K778" s="57" t="n"/>
      <c r="L778" s="57" t="n"/>
      <c r="M778" s="57" t="n"/>
      <c r="N778" s="57" t="n"/>
      <c r="O778" s="57" t="n"/>
      <c r="P778" s="57" t="n"/>
      <c r="Q778" s="57" t="n"/>
    </row>
    <row r="779">
      <c r="A779" s="57" t="n"/>
      <c r="B779" s="57" t="n"/>
      <c r="C779" s="57" t="n"/>
      <c r="D779" s="57" t="n"/>
      <c r="E779" s="313" t="n"/>
      <c r="F779" s="57" t="n"/>
      <c r="G779" s="57" t="n"/>
      <c r="H779" s="57" t="n"/>
      <c r="I779" s="57" t="n"/>
      <c r="J779" s="57" t="n"/>
      <c r="K779" s="57" t="n"/>
      <c r="L779" s="57" t="n"/>
      <c r="M779" s="57" t="n"/>
      <c r="N779" s="57" t="n"/>
      <c r="O779" s="57" t="n"/>
      <c r="P779" s="57" t="n"/>
      <c r="Q779" s="57" t="n"/>
    </row>
    <row r="780">
      <c r="A780" s="57" t="n"/>
      <c r="B780" s="57" t="n"/>
      <c r="C780" s="57" t="n"/>
      <c r="D780" s="57" t="n"/>
      <c r="E780" s="313" t="n"/>
      <c r="F780" s="57" t="n"/>
      <c r="G780" s="57" t="n"/>
      <c r="H780" s="57" t="n"/>
      <c r="I780" s="57" t="n"/>
      <c r="J780" s="57" t="n"/>
      <c r="K780" s="57" t="n"/>
      <c r="L780" s="57" t="n"/>
      <c r="M780" s="57" t="n"/>
      <c r="N780" s="57" t="n"/>
      <c r="O780" s="57" t="n"/>
      <c r="P780" s="57" t="n"/>
      <c r="Q780" s="57" t="n"/>
    </row>
    <row r="781">
      <c r="A781" s="57" t="n"/>
      <c r="B781" s="57" t="n"/>
      <c r="C781" s="57" t="n"/>
      <c r="D781" s="57" t="n"/>
      <c r="E781" s="313" t="n"/>
      <c r="F781" s="57" t="n"/>
      <c r="G781" s="57" t="n"/>
      <c r="H781" s="57" t="n"/>
      <c r="I781" s="57" t="n"/>
      <c r="J781" s="57" t="n"/>
      <c r="K781" s="57" t="n"/>
      <c r="L781" s="57" t="n"/>
      <c r="M781" s="57" t="n"/>
      <c r="N781" s="57" t="n"/>
      <c r="O781" s="57" t="n"/>
      <c r="P781" s="57" t="n"/>
      <c r="Q781" s="57" t="n"/>
    </row>
    <row r="782">
      <c r="A782" s="57" t="n"/>
      <c r="B782" s="57" t="n"/>
      <c r="C782" s="57" t="n"/>
      <c r="D782" s="57" t="n"/>
      <c r="E782" s="313" t="n"/>
      <c r="F782" s="57" t="n"/>
      <c r="G782" s="57" t="n"/>
      <c r="H782" s="57" t="n"/>
      <c r="I782" s="57" t="n"/>
      <c r="J782" s="57" t="n"/>
      <c r="K782" s="57" t="n"/>
      <c r="L782" s="57" t="n"/>
      <c r="M782" s="57" t="n"/>
      <c r="N782" s="57" t="n"/>
      <c r="O782" s="57" t="n"/>
      <c r="P782" s="57" t="n"/>
      <c r="Q782" s="57" t="n"/>
    </row>
    <row r="783">
      <c r="A783" s="57" t="n"/>
      <c r="B783" s="57" t="n"/>
      <c r="C783" s="57" t="n"/>
      <c r="D783" s="57" t="n"/>
      <c r="E783" s="313" t="n"/>
      <c r="F783" s="57" t="n"/>
      <c r="G783" s="57" t="n"/>
      <c r="H783" s="57" t="n"/>
      <c r="I783" s="57" t="n"/>
      <c r="J783" s="57" t="n"/>
      <c r="K783" s="57" t="n"/>
      <c r="L783" s="57" t="n"/>
      <c r="M783" s="57" t="n"/>
      <c r="N783" s="57" t="n"/>
      <c r="O783" s="57" t="n"/>
      <c r="P783" s="57" t="n"/>
      <c r="Q783" s="57" t="n"/>
    </row>
    <row r="784">
      <c r="A784" s="57" t="n"/>
      <c r="B784" s="57" t="n"/>
      <c r="C784" s="57" t="n"/>
      <c r="D784" s="57" t="n"/>
      <c r="E784" s="313" t="n"/>
      <c r="F784" s="57" t="n"/>
      <c r="G784" s="57" t="n"/>
      <c r="H784" s="57" t="n"/>
      <c r="I784" s="57" t="n"/>
      <c r="J784" s="57" t="n"/>
      <c r="K784" s="57" t="n"/>
      <c r="L784" s="57" t="n"/>
      <c r="M784" s="57" t="n"/>
      <c r="N784" s="57" t="n"/>
      <c r="O784" s="57" t="n"/>
      <c r="P784" s="57" t="n"/>
      <c r="Q784" s="57" t="n"/>
    </row>
    <row r="785">
      <c r="A785" s="57" t="n"/>
      <c r="B785" s="57" t="n"/>
      <c r="C785" s="57" t="n"/>
      <c r="D785" s="57" t="n"/>
      <c r="E785" s="313" t="n"/>
      <c r="F785" s="57" t="n"/>
      <c r="G785" s="57" t="n"/>
      <c r="H785" s="57" t="n"/>
      <c r="I785" s="57" t="n"/>
      <c r="J785" s="57" t="n"/>
      <c r="K785" s="57" t="n"/>
      <c r="L785" s="57" t="n"/>
      <c r="M785" s="57" t="n"/>
      <c r="N785" s="57" t="n"/>
      <c r="O785" s="57" t="n"/>
      <c r="P785" s="57" t="n"/>
      <c r="Q785" s="57" t="n"/>
    </row>
    <row r="786">
      <c r="A786" s="149" t="inlineStr">
        <is>
          <t>Total</t>
        </is>
      </c>
      <c r="E786" s="292">
        <f>SUM(E772:E785)</f>
        <v/>
      </c>
    </row>
    <row r="788" ht="40" customHeight="1">
      <c r="A788" s="103" t="inlineStr">
        <is>
          <t>E1 purchase price (the contract) · E2 stamp/transfer duty, conveyancing and legal fees, building &amp; pest inspection, title-transfer registration · E3–E5 as they arise. Each later year adds its E4 improvements and a `Less Div 43` line for the capital works claimed (s 110-45). Borrowing costs (LMI, loan establishment, mortgage registration) are deducted on 21x over five years (s 25-25) — never added here. An element reading OUTSTANDING leaves the Cost base PROVISIONAL. The year of sale's 18a pool starts from this block.</t>
        </is>
      </c>
    </row>
  </sheetData>
  <mergeCells count="8">
    <mergeCell ref="A733:U733"/>
    <mergeCell ref="A507:U507"/>
    <mergeCell ref="A788:U788"/>
    <mergeCell ref="A669:U669"/>
    <mergeCell ref="A746:U746"/>
    <mergeCell ref="A2:D2"/>
    <mergeCell ref="A1:U1"/>
    <mergeCell ref="F2:Q2"/>
  </mergeCells>
  <pageMargins left="0.75" right="0.75" top="1" bottom="1" header="0.5" footer="0.5"/>
  <pageSetup orientation="landscape" fitToHeight="0" fitToWidth="1"/>
</worksheet>
</file>

<file path=xl/worksheets/sheet15.xml><?xml version="1.0" encoding="utf-8"?>
<worksheet xmlns="http://schemas.openxmlformats.org/spreadsheetml/2006/main">
  <sheetPr>
    <tabColor rgb="004A6FA5"/>
    <outlinePr summaryBelow="1" summaryRight="1"/>
    <pageSetUpPr/>
  </sheetPr>
  <dimension ref="A1:H34"/>
  <sheetViews>
    <sheetView tabSelected="0" workbookViewId="0">
      <pane xSplit="2" ySplit="4" topLeftCell="C5" activePane="bottomRight" state="frozen"/>
      <selection pane="topRight" activeCell="A1" sqref="A1"/>
      <selection pane="bottomLeft" activeCell="A1" sqref="A1"/>
      <selection pane="bottomRight" activeCell="A1" sqref="A1"/>
    </sheetView>
  </sheetViews>
  <sheetFormatPr baseColWidth="8" defaultRowHeight="15"/>
  <cols>
    <col width="46" customWidth="1" min="1" max="1"/>
    <col width="15" customWidth="1" min="2" max="2"/>
    <col width="17" customWidth="1" min="3" max="3"/>
    <col width="15" customWidth="1" min="4" max="4"/>
    <col width="9" customWidth="1" min="5" max="5"/>
    <col width="14" customWidth="1" min="6" max="6"/>
    <col width="13" customWidth="1" min="7" max="7"/>
    <col width="30" customWidth="1" min="8" max="8"/>
  </cols>
  <sheetData>
    <row r="1" ht="24" customHeight="1">
      <c r="A1" s="183" t="inlineStr">
        <is>
          <t>20  ·  Foreign source income — the ATO's Worksheet 1 for question 20</t>
        </is>
      </c>
    </row>
    <row r="2">
      <c r="A2" s="111">
        <f>'00 Index'!$C$3&amp;"    ·    FY "&amp;'00 Index'!$C$4</f>
        <v/>
      </c>
      <c r="D2" s="266" t="inlineStr">
        <is>
          <t>ATO item(s):</t>
        </is>
      </c>
      <c r="F2" s="116" t="inlineStr">
        <is>
          <t>20</t>
        </is>
      </c>
      <c r="G2" s="270" t="n"/>
      <c r="H2" s="270" t="n"/>
    </row>
    <row r="3" ht="6" customHeight="1">
      <c r="A3" s="270" t="n"/>
      <c r="B3" s="270" t="n"/>
      <c r="C3" s="270" t="n"/>
      <c r="D3" s="270" t="n"/>
      <c r="E3" s="270" t="n"/>
      <c r="F3" s="270" t="n"/>
      <c r="G3" s="270" t="n"/>
      <c r="H3" s="270" t="n"/>
    </row>
    <row r="4" ht="40.75" customHeight="1">
      <c r="A4" s="191" t="inlineStr">
        <is>
          <t>Income type (ATO Worksheet 1)</t>
        </is>
      </c>
      <c r="B4" s="191" t="inlineStr">
        <is>
          <t>Assessable $</t>
        </is>
      </c>
      <c r="C4" s="191" t="inlineStr">
        <is>
          <t>Deductible expenses $</t>
        </is>
      </c>
      <c r="D4" s="191" t="inlineStr">
        <is>
          <t>Net $</t>
        </is>
      </c>
      <c r="E4" s="191" t="inlineStr">
        <is>
          <t>Label</t>
        </is>
      </c>
      <c r="F4" s="191" t="inlineStr">
        <is>
          <t>Linked from</t>
        </is>
      </c>
      <c r="G4" s="191" t="inlineStr">
        <is>
          <t>Ref</t>
        </is>
      </c>
      <c r="H4" s="191" t="inlineStr">
        <is>
          <t>Notes</t>
        </is>
      </c>
    </row>
    <row r="5">
      <c r="A5" s="155" t="inlineStr">
        <is>
          <t>Part A — Foreign employment (NOT on a PAYG summary)</t>
        </is>
      </c>
      <c r="B5" s="185" t="n"/>
      <c r="C5" s="185" t="n"/>
      <c r="D5" s="158">
        <f>B5-C5</f>
        <v/>
      </c>
      <c r="E5" s="48" t="inlineStr">
        <is>
          <t>T</t>
        </is>
      </c>
      <c r="F5" s="270" t="n"/>
      <c r="G5" s="5" t="n"/>
      <c r="H5" s="5" t="n"/>
    </row>
    <row r="6">
      <c r="A6" s="155" t="inlineStr">
        <is>
          <t>Part B — Foreign pension or annuity, WITHOUT a UPP</t>
        </is>
      </c>
      <c r="B6" s="185" t="n"/>
      <c r="C6" s="185" t="n"/>
      <c r="D6" s="158">
        <f>B6-C6</f>
        <v/>
      </c>
      <c r="E6" s="48" t="inlineStr">
        <is>
          <t>L</t>
        </is>
      </c>
      <c r="F6" s="270" t="n"/>
      <c r="G6" s="5" t="n"/>
      <c r="H6" s="5" t="n"/>
    </row>
    <row r="7">
      <c r="A7" s="155" t="inlineStr">
        <is>
          <t>Part B — Foreign pension or annuity, WITH a UPP</t>
        </is>
      </c>
      <c r="B7" s="185" t="n"/>
      <c r="C7" s="185" t="n"/>
      <c r="D7" s="158">
        <f>B7-C7</f>
        <v/>
      </c>
      <c r="E7" s="48" t="inlineStr">
        <is>
          <t>D</t>
        </is>
      </c>
      <c r="F7" s="270" t="n"/>
      <c r="G7" s="5" t="n"/>
      <c r="H7" s="5" t="n"/>
    </row>
    <row r="8">
      <c r="A8" s="155" t="inlineStr">
        <is>
          <t>Part C — Foreign rental income</t>
        </is>
      </c>
      <c r="B8" s="185" t="n"/>
      <c r="C8" s="185" t="n"/>
      <c r="D8" s="158">
        <f>B8-C8</f>
        <v/>
      </c>
      <c r="E8" s="48" t="inlineStr">
        <is>
          <t>R</t>
        </is>
      </c>
      <c r="F8" s="270" t="n"/>
      <c r="G8" s="5" t="n"/>
      <c r="H8" s="5" t="n"/>
    </row>
    <row r="9">
      <c r="A9" s="155" t="inlineStr">
        <is>
          <t>Part D — Foreign super lump sums</t>
        </is>
      </c>
      <c r="B9" s="185" t="n"/>
      <c r="C9" s="185" t="n"/>
      <c r="D9" s="158">
        <f>B9-C9</f>
        <v/>
      </c>
      <c r="E9" s="48" t="inlineStr">
        <is>
          <t>M</t>
        </is>
      </c>
      <c r="F9" s="270" t="n"/>
      <c r="G9" s="5" t="n"/>
      <c r="H9" s="5" t="n"/>
    </row>
    <row r="10">
      <c r="A10" s="155" t="inlineStr">
        <is>
          <t>Part E — Other foreign income (incl. from distributions)</t>
        </is>
      </c>
      <c r="B10" s="185" t="n"/>
      <c r="C10" s="185" t="n"/>
      <c r="D10" s="158">
        <f>B10-C10+N(F10)</f>
        <v/>
      </c>
      <c r="E10" s="48" t="inlineStr">
        <is>
          <t>—</t>
        </is>
      </c>
      <c r="F10" s="262">
        <f>'13 Distributions'!I9</f>
        <v/>
      </c>
      <c r="G10" s="5" t="n"/>
      <c r="H10" s="5" t="inlineStr">
        <is>
          <t>A trust's foreign income arrives at F and counts in both totals.</t>
        </is>
      </c>
    </row>
    <row r="11">
      <c r="A11" s="154" t="inlineStr">
        <is>
          <t>TOTAL — assessable foreign source income</t>
        </is>
      </c>
      <c r="B11" s="261">
        <f>SUM(B5:B10)+N(F10)</f>
        <v/>
      </c>
      <c r="C11" s="261">
        <f>SUM(C5:C10)</f>
        <v/>
      </c>
      <c r="D11" s="261">
        <f>SUM(D5:D10)</f>
        <v/>
      </c>
      <c r="E11" s="48" t="inlineStr">
        <is>
          <t>E</t>
        </is>
      </c>
      <c r="F11" s="270" t="n"/>
      <c r="G11" s="270" t="n"/>
      <c r="H11" s="270" t="n"/>
    </row>
    <row r="12">
      <c r="A12" s="270" t="n"/>
      <c r="B12" s="270" t="n"/>
      <c r="C12" s="270" t="n"/>
      <c r="D12" s="270" t="n"/>
      <c r="E12" s="270" t="n"/>
      <c r="F12" s="270" t="n"/>
      <c r="G12" s="270" t="n"/>
      <c r="H12" s="270" t="n"/>
    </row>
    <row r="13">
      <c r="A13" s="195" t="inlineStr">
        <is>
          <t>LABELS THAT ARE NOT WORKSHEET 1 ROWS</t>
        </is>
      </c>
    </row>
    <row r="14">
      <c r="A14" s="155" t="inlineStr">
        <is>
          <t>Foreign employment income ON a PAYG summary / income statement</t>
        </is>
      </c>
      <c r="B14" s="270" t="n"/>
      <c r="C14" s="270" t="n"/>
      <c r="D14" s="185" t="n"/>
      <c r="E14" s="48" t="inlineStr">
        <is>
          <t>U</t>
        </is>
      </c>
      <c r="F14" s="270" t="n"/>
      <c r="G14" s="5" t="n"/>
      <c r="H14" s="5" t="n"/>
    </row>
    <row r="15">
      <c r="A15" s="155" t="inlineStr">
        <is>
          <t>Exempt foreign employment income (not assessable; affects the rate)</t>
        </is>
      </c>
      <c r="B15" s="270" t="n"/>
      <c r="C15" s="270" t="n"/>
      <c r="D15" s="185" t="n"/>
      <c r="E15" s="48" t="inlineStr">
        <is>
          <t>N</t>
        </is>
      </c>
      <c r="F15" s="270" t="n"/>
      <c r="G15" s="5" t="n"/>
      <c r="H15" s="5" t="n"/>
    </row>
    <row r="16">
      <c r="A16" s="155" t="inlineStr">
        <is>
          <t>Australian franking credits from a New Zealand franking company</t>
        </is>
      </c>
      <c r="B16" s="270" t="n"/>
      <c r="C16" s="270" t="n"/>
      <c r="D16" s="185" t="n"/>
      <c r="E16" s="48" t="inlineStr">
        <is>
          <t>F</t>
        </is>
      </c>
      <c r="F16" s="270" t="n"/>
      <c r="G16" s="5" t="n"/>
      <c r="H16" s="5" t="n"/>
    </row>
    <row r="17">
      <c r="A17" s="155" t="inlineStr">
        <is>
          <t>Foreign income tax offset (FITO) — capped at $1,000 without records</t>
        </is>
      </c>
      <c r="B17" s="270" t="n"/>
      <c r="C17" s="270" t="n"/>
      <c r="D17" s="303">
        <f>N(B17)+N(F17)</f>
        <v/>
      </c>
      <c r="E17" s="48" t="inlineStr">
        <is>
          <t>O</t>
        </is>
      </c>
      <c r="F17" s="270">
        <f>'13 Distributions'!J9</f>
        <v/>
      </c>
      <c r="G17" s="5" t="n"/>
      <c r="H17" s="5" t="inlineStr">
        <is>
          <t>B: foreign tax paid direct. F: the share inside a distribution.</t>
        </is>
      </c>
    </row>
    <row r="18">
      <c r="A18" s="155" t="inlineStr">
        <is>
          <t>Overseas assets worth A$50,000 or more at any time? (Y/N)</t>
        </is>
      </c>
      <c r="B18" s="270" t="n"/>
      <c r="C18" s="270" t="n"/>
      <c r="D18" s="5" t="n"/>
      <c r="E18" s="48" t="inlineStr">
        <is>
          <t>P</t>
        </is>
      </c>
      <c r="F18" s="270" t="n"/>
      <c r="G18" s="5" t="n"/>
      <c r="H18" s="5" t="n"/>
    </row>
    <row r="19">
      <c r="A19" s="270" t="n"/>
      <c r="B19" s="270" t="n"/>
      <c r="C19" s="270" t="n"/>
      <c r="D19" s="270" t="n"/>
      <c r="E19" s="270" t="n"/>
      <c r="F19" s="270" t="n"/>
      <c r="G19" s="270" t="n"/>
      <c r="H19" s="270" t="n"/>
    </row>
    <row r="20">
      <c r="A20" s="195" t="inlineStr">
        <is>
          <t>FOREIGN RENTAL PROPERTY — detail feeding Part C (label R)</t>
        </is>
      </c>
    </row>
    <row r="21">
      <c r="A21" s="196" t="inlineStr">
        <is>
          <t>Property address</t>
        </is>
      </c>
      <c r="B21" s="5" t="n"/>
      <c r="C21" s="270" t="n"/>
      <c r="D21" s="270" t="n"/>
      <c r="E21" s="270" t="n"/>
      <c r="F21" s="270" t="n"/>
      <c r="G21" s="270" t="n"/>
      <c r="H21" s="270" t="n"/>
    </row>
    <row r="22">
      <c r="A22" s="196" t="inlineStr">
        <is>
          <t>Country</t>
        </is>
      </c>
      <c r="B22" s="5" t="n"/>
      <c r="C22" s="270" t="n"/>
      <c r="D22" s="270" t="n"/>
      <c r="E22" s="270" t="n"/>
      <c r="F22" s="270" t="n"/>
      <c r="G22" s="270" t="n"/>
      <c r="H22" s="270" t="n"/>
    </row>
    <row r="23">
      <c r="A23" s="196" t="inlineStr">
        <is>
          <t>Ownership %</t>
        </is>
      </c>
      <c r="B23" s="5" t="n"/>
      <c r="C23" s="270" t="n"/>
      <c r="D23" s="270" t="n"/>
      <c r="E23" s="270" t="n"/>
      <c r="F23" s="270" t="n"/>
      <c r="G23" s="270" t="n"/>
      <c r="H23" s="270" t="n"/>
    </row>
    <row r="24">
      <c r="A24" s="196" t="inlineStr">
        <is>
          <t>Weeks rented / available</t>
        </is>
      </c>
      <c r="B24" s="5" t="n"/>
      <c r="C24" s="270" t="n"/>
      <c r="D24" s="270" t="n"/>
      <c r="E24" s="270" t="n"/>
      <c r="F24" s="270" t="n"/>
      <c r="G24" s="270" t="n"/>
      <c r="H24" s="270" t="n"/>
    </row>
    <row r="25">
      <c r="A25" s="196" t="inlineStr">
        <is>
          <t>Foreign currency &amp; rate used</t>
        </is>
      </c>
      <c r="B25" s="5" t="n"/>
      <c r="C25" s="270" t="n"/>
      <c r="D25" s="270" t="n"/>
      <c r="E25" s="270" t="n"/>
      <c r="F25" s="270" t="n"/>
      <c r="G25" s="270" t="n"/>
      <c r="H25" s="270" t="n"/>
    </row>
    <row r="26">
      <c r="A26" s="270" t="n"/>
      <c r="B26" s="270" t="n"/>
      <c r="C26" s="270" t="n"/>
      <c r="D26" s="270" t="n"/>
      <c r="E26" s="270" t="n"/>
      <c r="F26" s="270" t="n"/>
      <c r="G26" s="270" t="n"/>
      <c r="H26" s="270" t="n"/>
    </row>
    <row r="27">
      <c r="A27" s="195" t="inlineStr">
        <is>
          <t>Line</t>
        </is>
      </c>
      <c r="B27" s="195" t="inlineStr">
        <is>
          <t>Foreign ccy</t>
        </is>
      </c>
      <c r="C27" s="195" t="n"/>
      <c r="D27" s="195" t="inlineStr">
        <is>
          <t>A$</t>
        </is>
      </c>
      <c r="E27" s="195" t="n"/>
      <c r="F27" s="195" t="n"/>
      <c r="G27" s="195" t="inlineStr">
        <is>
          <t>Ref</t>
        </is>
      </c>
      <c r="H27" s="195" t="inlineStr">
        <is>
          <t>Notes</t>
        </is>
      </c>
    </row>
    <row r="28">
      <c r="A28" s="155" t="inlineStr">
        <is>
          <t>Gross rent received</t>
        </is>
      </c>
      <c r="B28" s="185" t="n"/>
      <c r="C28" s="270" t="n"/>
      <c r="D28" s="185" t="n"/>
      <c r="E28" s="270" t="n"/>
      <c r="F28" s="270" t="n"/>
      <c r="G28" s="5" t="n"/>
      <c r="H28" s="5" t="n"/>
    </row>
    <row r="29">
      <c r="A29" s="155" t="inlineStr">
        <is>
          <t>Less: rates, insurance &amp; land tax</t>
        </is>
      </c>
      <c r="B29" s="185" t="n"/>
      <c r="C29" s="270" t="n"/>
      <c r="D29" s="185" t="n"/>
      <c r="E29" s="270" t="n"/>
      <c r="F29" s="270" t="n"/>
      <c r="G29" s="5" t="n"/>
      <c r="H29" s="5" t="n"/>
    </row>
    <row r="30">
      <c r="A30" s="155" t="inlineStr">
        <is>
          <t>Less: interest on loan</t>
        </is>
      </c>
      <c r="B30" s="185" t="n"/>
      <c r="C30" s="270" t="n"/>
      <c r="D30" s="185" t="n"/>
      <c r="E30" s="270" t="n"/>
      <c r="F30" s="270" t="n"/>
      <c r="G30" s="5" t="n"/>
      <c r="H30" s="5" t="n"/>
    </row>
    <row r="31">
      <c r="A31" s="155" t="inlineStr">
        <is>
          <t>Less: agent &amp; property management</t>
        </is>
      </c>
      <c r="B31" s="185" t="n"/>
      <c r="C31" s="270" t="n"/>
      <c r="D31" s="185" t="n"/>
      <c r="E31" s="270" t="n"/>
      <c r="F31" s="270" t="n"/>
      <c r="G31" s="5" t="n"/>
      <c r="H31" s="5" t="n"/>
    </row>
    <row r="32">
      <c r="A32" s="155" t="inlineStr">
        <is>
          <t>Less: repairs &amp; maintenance</t>
        </is>
      </c>
      <c r="B32" s="185" t="n"/>
      <c r="C32" s="270" t="n"/>
      <c r="D32" s="185" t="n"/>
      <c r="E32" s="270" t="n"/>
      <c r="F32" s="270" t="n"/>
      <c r="G32" s="5" t="n"/>
      <c r="H32" s="5" t="n"/>
    </row>
    <row r="33">
      <c r="A33" s="155" t="inlineStr">
        <is>
          <t>Less: other rental expenses</t>
        </is>
      </c>
      <c r="B33" s="185" t="n"/>
      <c r="C33" s="270" t="n"/>
      <c r="D33" s="185" t="n"/>
      <c r="E33" s="270" t="n"/>
      <c r="F33" s="270" t="n"/>
      <c r="G33" s="5" t="n"/>
      <c r="H33" s="5" t="n"/>
    </row>
    <row r="34">
      <c r="A34" s="154" t="inlineStr">
        <is>
          <t>NET FOREIGN RENT (owner's share) — ties to Part C above</t>
        </is>
      </c>
      <c r="B34" s="270" t="n"/>
      <c r="C34" s="270" t="n"/>
      <c r="D34" s="261">
        <f>SUM(D28:D33)*IF(N(B23)=0,1,B23/100)</f>
        <v/>
      </c>
      <c r="E34" s="270" t="n"/>
      <c r="F34" s="270" t="n"/>
      <c r="G34" s="270" t="n"/>
      <c r="H34" s="270" t="n"/>
    </row>
  </sheetData>
  <mergeCells count="5">
    <mergeCell ref="D2:E2"/>
    <mergeCell ref="A20:H20"/>
    <mergeCell ref="A13:H13"/>
    <mergeCell ref="A1:H1"/>
    <mergeCell ref="A2:C2"/>
  </mergeCells>
  <pageMargins left="0.75" right="0.75" top="1" bottom="1" header="0.5" footer="0.5"/>
</worksheet>
</file>

<file path=xl/worksheets/sheet16.xml><?xml version="1.0" encoding="utf-8"?>
<worksheet xmlns="http://schemas.openxmlformats.org/spreadsheetml/2006/main">
  <sheetPr>
    <tabColor rgb="003E8E7E"/>
    <outlinePr summaryBelow="1" summaryRight="1"/>
    <pageSetUpPr fitToPage="1"/>
  </sheetPr>
  <dimension ref="A1:I11"/>
  <sheetViews>
    <sheetView showGridLines="0" tabSelected="0" workbookViewId="0">
      <pane ySplit="4" topLeftCell="A5" activePane="bottomLeft" state="frozen"/>
      <selection pane="bottomLeft" activeCell="A1" sqref="A1"/>
    </sheetView>
  </sheetViews>
  <sheetFormatPr baseColWidth="8" defaultRowHeight="15"/>
  <cols>
    <col width="34" customWidth="1" min="1" max="1"/>
    <col width="15" customWidth="1" min="2" max="2"/>
    <col width="13" customWidth="1" min="3" max="3"/>
    <col width="15" customWidth="1" min="4" max="4"/>
    <col width="17" customWidth="1" min="5" max="5"/>
    <col width="13" customWidth="1" min="6" max="6"/>
    <col width="12" customWidth="1" min="7" max="7"/>
    <col width="10" customWidth="1" min="8" max="8"/>
    <col width="8" customWidth="1" min="9" max="9"/>
  </cols>
  <sheetData>
    <row r="1" ht="24" customHeight="1">
      <c r="A1" s="81" t="inlineStr">
        <is>
          <t>21  ·  Rental summary — all properties, split to the item 21 labels</t>
        </is>
      </c>
      <c r="B1" s="65" t="n"/>
      <c r="C1" s="65" t="n"/>
      <c r="D1" s="65" t="n"/>
      <c r="E1" s="65" t="n"/>
      <c r="F1" s="65" t="n"/>
      <c r="G1" s="65" t="n"/>
      <c r="H1" s="65" t="n"/>
      <c r="I1" s="65" t="n"/>
    </row>
    <row r="2">
      <c r="A2" s="111">
        <f>'00 Index'!$C$3&amp;"    ·    FY "&amp;'00 Index'!$C$4</f>
        <v/>
      </c>
      <c r="E2" s="115" t="inlineStr">
        <is>
          <t>ATO item(s):</t>
        </is>
      </c>
      <c r="F2" s="113" t="inlineStr">
        <is>
          <t>21</t>
        </is>
      </c>
    </row>
    <row r="3" ht="6" customHeight="1">
      <c r="A3" s="270" t="n"/>
      <c r="B3" s="270" t="n"/>
      <c r="C3" s="270" t="n"/>
      <c r="D3" s="270" t="n"/>
      <c r="E3" s="270" t="n"/>
      <c r="F3" s="270" t="n"/>
      <c r="G3" s="270" t="n"/>
      <c r="H3" s="270" t="n"/>
      <c r="I3" s="270" t="n"/>
    </row>
    <row r="4" ht="28" customHeight="1">
      <c r="A4" s="9" t="inlineStr">
        <is>
          <t>Property</t>
        </is>
      </c>
      <c r="B4" s="9" t="inlineStr">
        <is>
          <t>Gross rent</t>
        </is>
      </c>
      <c r="C4" s="9" t="inlineStr">
        <is>
          <t>Interest</t>
        </is>
      </c>
      <c r="D4" s="9" t="inlineStr">
        <is>
          <t>Capital works</t>
        </is>
      </c>
      <c r="E4" s="9" t="inlineStr">
        <is>
          <t>Other deductions</t>
        </is>
      </c>
      <c r="F4" s="9" t="inlineStr">
        <is>
          <t>Net rent CY</t>
        </is>
      </c>
      <c r="G4" s="9" t="inlineStr">
        <is>
          <t>Prior year</t>
        </is>
      </c>
      <c r="H4" s="9" t="inlineStr">
        <is>
          <t>Flag</t>
        </is>
      </c>
      <c r="I4" s="9" t="inlineStr">
        <is>
          <t>Sheet</t>
        </is>
      </c>
    </row>
    <row r="5">
      <c r="A5" s="150">
        <f>'21a Rental Property'!B3</f>
        <v/>
      </c>
      <c r="B5" s="122">
        <f>'21a Rental Property'!D12*'21a Rental Property'!$B$4</f>
        <v/>
      </c>
      <c r="C5" s="122">
        <f>'21a Rental Property'!D23*'21a Rental Property'!$B$4</f>
        <v/>
      </c>
      <c r="D5" s="122">
        <f>'21a Rental Property'!D29*'21a Rental Property'!$B$4</f>
        <v/>
      </c>
      <c r="E5" s="122">
        <f>(SUM('21a Rental Property'!D15:D22)+SUM('21a Rental Property'!D24:D28)+SUM('21a Rental Property'!D30:D33))*'21a Rental Property'!$B$4</f>
        <v/>
      </c>
      <c r="F5" s="122">
        <f>'21a Rental Property'!D37</f>
        <v/>
      </c>
      <c r="G5" s="122">
        <f>'21a Rental Property'!E37</f>
        <v/>
      </c>
      <c r="H5" s="138">
        <f>IF(AND(ABS(G5)&gt;0,ABS(F5)=0),"MISSING?","")</f>
        <v/>
      </c>
      <c r="I5" s="130" t="inlineStr">
        <is>
          <t>21a</t>
        </is>
      </c>
    </row>
    <row r="6">
      <c r="A6" s="150">
        <f>'21b Rental Property'!B3</f>
        <v/>
      </c>
      <c r="B6" s="122">
        <f>'21b Rental Property'!D12*'21b Rental Property'!$B$4</f>
        <v/>
      </c>
      <c r="C6" s="122">
        <f>'21b Rental Property'!D23*'21b Rental Property'!$B$4</f>
        <v/>
      </c>
      <c r="D6" s="122">
        <f>'21b Rental Property'!D29*'21b Rental Property'!$B$4</f>
        <v/>
      </c>
      <c r="E6" s="122">
        <f>(SUM('21b Rental Property'!D15:D22)+SUM('21b Rental Property'!D24:D28)+SUM('21b Rental Property'!D30:D33))*'21b Rental Property'!$B$4</f>
        <v/>
      </c>
      <c r="F6" s="122">
        <f>'21b Rental Property'!D37</f>
        <v/>
      </c>
      <c r="G6" s="122">
        <f>'21b Rental Property'!E37</f>
        <v/>
      </c>
      <c r="H6" s="138">
        <f>IF(AND(ABS(G6)&gt;0,ABS(F6)=0),"MISSING?","")</f>
        <v/>
      </c>
      <c r="I6" s="130" t="inlineStr">
        <is>
          <t>21b</t>
        </is>
      </c>
    </row>
    <row r="7">
      <c r="A7" s="150">
        <f>'21c Rental Property'!B3</f>
        <v/>
      </c>
      <c r="B7" s="122">
        <f>'21c Rental Property'!D12*'21c Rental Property'!$B$4</f>
        <v/>
      </c>
      <c r="C7" s="122">
        <f>'21c Rental Property'!D23*'21c Rental Property'!$B$4</f>
        <v/>
      </c>
      <c r="D7" s="122">
        <f>'21c Rental Property'!D29*'21c Rental Property'!$B$4</f>
        <v/>
      </c>
      <c r="E7" s="122">
        <f>(SUM('21c Rental Property'!D15:D22)+SUM('21c Rental Property'!D24:D28)+SUM('21c Rental Property'!D30:D33))*'21c Rental Property'!$B$4</f>
        <v/>
      </c>
      <c r="F7" s="122">
        <f>'21c Rental Property'!D37</f>
        <v/>
      </c>
      <c r="G7" s="122">
        <f>'21c Rental Property'!E37</f>
        <v/>
      </c>
      <c r="H7" s="138">
        <f>IF(AND(ABS(G7)&gt;0,ABS(F7)=0),"MISSING?","")</f>
        <v/>
      </c>
      <c r="I7" s="130" t="inlineStr">
        <is>
          <t>21c</t>
        </is>
      </c>
    </row>
    <row r="8">
      <c r="A8" s="120" t="inlineStr">
        <is>
          <t>TOTAL — Item 21</t>
        </is>
      </c>
      <c r="B8" s="139">
        <f>SUM(B5:B7)</f>
        <v/>
      </c>
      <c r="C8" s="139">
        <f>SUM(C5:C7)</f>
        <v/>
      </c>
      <c r="D8" s="139">
        <f>SUM(D5:D7)</f>
        <v/>
      </c>
      <c r="E8" s="139">
        <f>SUM(E5:E7)</f>
        <v/>
      </c>
      <c r="F8" s="139">
        <f>SUM(F5:F7)</f>
        <v/>
      </c>
      <c r="G8" s="139">
        <f>SUM(G5:G7)</f>
        <v/>
      </c>
      <c r="H8" s="273" t="n"/>
      <c r="I8" s="273" t="n"/>
    </row>
    <row r="9">
      <c r="A9" s="130" t="inlineStr">
        <is>
          <t>Check: P − (Q + F + U) = net</t>
        </is>
      </c>
      <c r="B9" s="273" t="n"/>
      <c r="C9" s="273" t="n"/>
      <c r="D9" s="273" t="n"/>
      <c r="E9" s="273" t="n"/>
      <c r="F9" s="143">
        <f>B8-C8-D8-E8-F8</f>
        <v/>
      </c>
      <c r="G9" s="273" t="n"/>
      <c r="H9" s="273" t="n"/>
      <c r="I9" s="273" t="n"/>
    </row>
    <row r="10">
      <c r="A10" s="270" t="n"/>
      <c r="B10" s="270" t="n"/>
      <c r="C10" s="270" t="n"/>
      <c r="D10" s="270" t="n"/>
      <c r="E10" s="270" t="n"/>
      <c r="F10" s="270" t="n"/>
      <c r="G10" s="270" t="n"/>
      <c r="H10" s="270" t="n"/>
      <c r="I10" s="270" t="n"/>
    </row>
    <row r="11" ht="15.25" customHeight="1">
      <c r="A11" s="103" t="inlineStr">
        <is>
          <t>21b/21c ship hidden — un-hide when a property applies; duplicate 21x for a 4th+ and add a row here.</t>
        </is>
      </c>
    </row>
  </sheetData>
  <mergeCells count="4">
    <mergeCell ref="A1:I1"/>
    <mergeCell ref="A11:I11"/>
    <mergeCell ref="F2:I2"/>
    <mergeCell ref="A2:D2"/>
  </mergeCells>
  <pageMargins left="0.75" right="0.75" top="1" bottom="1" header="0.5" footer="0.5"/>
  <pageSetup orientation="landscape" fitToHeight="0" fitToWidth="1"/>
</worksheet>
</file>

<file path=xl/worksheets/sheet17.xml><?xml version="1.0" encoding="utf-8"?>
<worksheet xmlns="http://schemas.openxmlformats.org/spreadsheetml/2006/main">
  <sheetPr>
    <tabColor rgb="003E8E7E"/>
    <outlinePr summaryBelow="1" summaryRight="1"/>
    <pageSetUpPr fitToPage="1"/>
  </sheetPr>
  <dimension ref="A1:G100"/>
  <sheetViews>
    <sheetView showGridLines="0" tabSelected="0" workbookViewId="0">
      <pane ySplit="9" topLeftCell="A10" activePane="bottomLeft" state="frozen"/>
      <selection pane="bottomLeft" activeCell="A1" sqref="A1"/>
    </sheetView>
  </sheetViews>
  <sheetFormatPr baseColWidth="8" defaultRowHeight="15"/>
  <cols>
    <col width="48" customWidth="1" min="1" max="1"/>
    <col width="13" customWidth="1" min="2" max="2"/>
    <col width="15" customWidth="1" min="3" max="3"/>
    <col width="13" customWidth="1" min="4" max="4"/>
    <col width="12" customWidth="1" min="5" max="5"/>
    <col width="16" customWidth="1" min="6" max="6"/>
    <col width="4" customWidth="1" min="7" max="7"/>
  </cols>
  <sheetData>
    <row r="1" ht="24" customHeight="1">
      <c r="A1" s="81" t="inlineStr">
        <is>
          <t>21a  ·  Rental property — one property per sheet</t>
        </is>
      </c>
      <c r="B1" s="65" t="n"/>
      <c r="C1" s="65" t="n"/>
      <c r="D1" s="65" t="n"/>
      <c r="E1" s="65" t="n"/>
      <c r="F1" s="65" t="n"/>
      <c r="G1" s="65" t="n"/>
    </row>
    <row r="2">
      <c r="A2" s="111">
        <f>'00 Index'!$C$3&amp;"    ·    FY "&amp;'00 Index'!$C$4</f>
        <v/>
      </c>
      <c r="D2" s="112" t="inlineStr">
        <is>
          <t>ATO item(s):</t>
        </is>
      </c>
      <c r="F2" s="113" t="inlineStr">
        <is>
          <t>21</t>
        </is>
      </c>
    </row>
    <row r="3">
      <c r="A3" s="157" t="inlineStr">
        <is>
          <t>Property address</t>
        </is>
      </c>
      <c r="B3" s="5" t="n"/>
      <c r="C3" s="270" t="n"/>
      <c r="D3" s="270" t="n"/>
      <c r="E3" s="270" t="n"/>
      <c r="F3" s="270" t="n"/>
      <c r="G3" s="270" t="n"/>
    </row>
    <row r="4">
      <c r="A4" s="157" t="inlineStr">
        <is>
          <t>Ownership %</t>
        </is>
      </c>
      <c r="B4" s="59" t="n"/>
      <c r="C4" s="270" t="n"/>
      <c r="D4" s="270" t="n"/>
      <c r="E4" s="270" t="n"/>
      <c r="F4" s="270" t="n"/>
      <c r="G4" s="270" t="n"/>
    </row>
    <row r="5">
      <c r="A5" s="157" t="inlineStr">
        <is>
          <t>Weeks rented</t>
        </is>
      </c>
      <c r="B5" s="5" t="n"/>
      <c r="C5" s="270" t="n"/>
      <c r="D5" s="270" t="n"/>
      <c r="E5" s="270" t="n"/>
      <c r="F5" s="270" t="n"/>
      <c r="G5" s="270" t="n"/>
    </row>
    <row r="6">
      <c r="A6" s="157" t="inlineStr">
        <is>
          <t>Weeks available</t>
        </is>
      </c>
      <c r="B6" s="5" t="n"/>
      <c r="C6" s="270" t="n"/>
      <c r="D6" s="270" t="n"/>
      <c r="E6" s="270" t="n"/>
      <c r="F6" s="270" t="n"/>
      <c r="G6" s="270" t="n"/>
    </row>
    <row r="7">
      <c r="A7" s="157" t="inlineStr">
        <is>
          <t>Managing agent</t>
        </is>
      </c>
      <c r="B7" s="5" t="n"/>
      <c r="C7" s="270" t="n"/>
      <c r="D7" s="270" t="n"/>
      <c r="E7" s="270" t="n"/>
      <c r="F7" s="270" t="n"/>
      <c r="G7" s="270" t="n"/>
    </row>
    <row r="8" ht="6" customHeight="1">
      <c r="A8" s="270" t="n"/>
      <c r="B8" s="270" t="n"/>
      <c r="C8" s="270" t="n"/>
      <c r="D8" s="270" t="n"/>
      <c r="E8" s="270" t="n"/>
      <c r="F8" s="270" t="n"/>
      <c r="G8" s="270" t="n"/>
    </row>
    <row r="9" ht="28" customHeight="1">
      <c r="A9" s="9" t="inlineStr">
        <is>
          <t>Item</t>
        </is>
      </c>
      <c r="B9" s="9" t="inlineStr">
        <is>
          <t>Agent stmt</t>
        </is>
      </c>
      <c r="C9" s="9" t="inlineStr">
        <is>
          <t>Paid personally</t>
        </is>
      </c>
      <c r="D9" s="9" t="inlineStr">
        <is>
          <t>Total</t>
        </is>
      </c>
      <c r="E9" s="9" t="inlineStr">
        <is>
          <t>Prior year</t>
        </is>
      </c>
      <c r="F9" s="9" t="inlineStr">
        <is>
          <t>Ref</t>
        </is>
      </c>
      <c r="G9" s="50" t="inlineStr"/>
    </row>
    <row r="10">
      <c r="A10" s="132" t="inlineStr">
        <is>
          <t>Rental income</t>
        </is>
      </c>
      <c r="B10" s="91" t="n"/>
      <c r="C10" s="91" t="n"/>
      <c r="D10" s="143">
        <f>B10+C10</f>
        <v/>
      </c>
      <c r="E10" s="91" t="n"/>
      <c r="F10" s="51" t="n"/>
      <c r="G10" s="270" t="n"/>
    </row>
    <row r="11">
      <c r="A11" s="132" t="inlineStr">
        <is>
          <t>Other rental income</t>
        </is>
      </c>
      <c r="B11" s="91" t="n"/>
      <c r="C11" s="91" t="n"/>
      <c r="D11" s="143">
        <f>B11+C11</f>
        <v/>
      </c>
      <c r="E11" s="91" t="n"/>
      <c r="F11" s="51" t="n"/>
      <c r="G11" s="270" t="n"/>
    </row>
    <row r="12">
      <c r="A12" s="120" t="inlineStr">
        <is>
          <t>GROSS RENT</t>
        </is>
      </c>
      <c r="B12" s="146">
        <f>SUM(B10:B11)</f>
        <v/>
      </c>
      <c r="C12" s="146">
        <f>SUM(C10:C11)</f>
        <v/>
      </c>
      <c r="D12" s="146">
        <f>SUM(D10:D11)</f>
        <v/>
      </c>
      <c r="E12" s="146">
        <f>SUM(E10:E11)</f>
        <v/>
      </c>
      <c r="F12" s="273" t="n"/>
      <c r="G12" s="270" t="n"/>
    </row>
    <row r="13">
      <c r="A13" s="270" t="n"/>
      <c r="B13" s="270" t="n"/>
      <c r="C13" s="270" t="n"/>
      <c r="D13" s="270" t="n"/>
      <c r="E13" s="270" t="n"/>
      <c r="F13" s="270" t="n"/>
      <c r="G13" s="270" t="n"/>
    </row>
    <row r="14" ht="15" customHeight="1">
      <c r="A14" s="137" t="inlineStr">
        <is>
          <t>Expenses</t>
        </is>
      </c>
      <c r="B14" s="68" t="n"/>
      <c r="C14" s="68" t="n"/>
      <c r="D14" s="68" t="n"/>
      <c r="E14" s="68" t="n"/>
      <c r="F14" s="68" t="n"/>
      <c r="G14" s="69" t="n"/>
    </row>
    <row r="15">
      <c r="A15" s="132" t="inlineStr">
        <is>
          <t>Advertising</t>
        </is>
      </c>
      <c r="B15" s="91" t="n"/>
      <c r="C15" s="91" t="n"/>
      <c r="D15" s="143">
        <f>B15+C15</f>
        <v/>
      </c>
      <c r="E15" s="91" t="n"/>
      <c r="F15" s="51" t="n"/>
      <c r="G15" s="270" t="n"/>
    </row>
    <row r="16">
      <c r="A16" s="132" t="inlineStr">
        <is>
          <t>Body corporate</t>
        </is>
      </c>
      <c r="B16" s="91" t="n"/>
      <c r="C16" s="91" t="n"/>
      <c r="D16" s="143">
        <f>B16+C16</f>
        <v/>
      </c>
      <c r="E16" s="91" t="n"/>
      <c r="F16" s="51" t="n"/>
      <c r="G16" s="270" t="n"/>
    </row>
    <row r="17">
      <c r="A17" s="132" t="inlineStr">
        <is>
          <t>Borrowing expenses</t>
        </is>
      </c>
      <c r="B17" s="91" t="n"/>
      <c r="C17" s="91" t="n"/>
      <c r="D17" s="143">
        <f>B17+C17</f>
        <v/>
      </c>
      <c r="E17" s="91" t="n"/>
      <c r="F17" s="51" t="n"/>
      <c r="G17" s="270" t="n"/>
    </row>
    <row r="18">
      <c r="A18" s="132" t="inlineStr">
        <is>
          <t>Cleaning</t>
        </is>
      </c>
      <c r="B18" s="91" t="n"/>
      <c r="C18" s="91" t="n"/>
      <c r="D18" s="143">
        <f>B18+C18</f>
        <v/>
      </c>
      <c r="E18" s="91" t="n"/>
      <c r="F18" s="51" t="n"/>
      <c r="G18" s="270" t="n"/>
    </row>
    <row r="19">
      <c r="A19" s="132" t="inlineStr">
        <is>
          <t>Council rates</t>
        </is>
      </c>
      <c r="B19" s="91" t="n"/>
      <c r="C19" s="91" t="n"/>
      <c r="D19" s="143">
        <f>B19+C19</f>
        <v/>
      </c>
      <c r="E19" s="91" t="n"/>
      <c r="F19" s="51" t="n"/>
      <c r="G19" s="270" t="n"/>
    </row>
    <row r="20">
      <c r="A20" s="132" t="inlineStr">
        <is>
          <t>Capital allowances</t>
        </is>
      </c>
      <c r="B20" s="91" t="n"/>
      <c r="C20" s="91" t="n"/>
      <c r="D20" s="143">
        <f>B20+C20</f>
        <v/>
      </c>
      <c r="E20" s="91" t="n"/>
      <c r="F20" s="51" t="n"/>
      <c r="G20" s="270" t="n"/>
    </row>
    <row r="21">
      <c r="A21" s="132" t="inlineStr">
        <is>
          <t>Gardening</t>
        </is>
      </c>
      <c r="B21" s="91" t="n"/>
      <c r="C21" s="91" t="n"/>
      <c r="D21" s="143">
        <f>B21+C21</f>
        <v/>
      </c>
      <c r="E21" s="91" t="n"/>
      <c r="F21" s="51" t="n"/>
      <c r="G21" s="270" t="n"/>
    </row>
    <row r="22">
      <c r="A22" s="132" t="inlineStr">
        <is>
          <t>Insurance</t>
        </is>
      </c>
      <c r="B22" s="91" t="n"/>
      <c r="C22" s="91" t="n"/>
      <c r="D22" s="143">
        <f>B22+C22</f>
        <v/>
      </c>
      <c r="E22" s="91" t="n"/>
      <c r="F22" s="51" t="n"/>
      <c r="G22" s="270" t="n"/>
    </row>
    <row r="23">
      <c r="A23" s="132" t="inlineStr">
        <is>
          <t>Interest on loans</t>
        </is>
      </c>
      <c r="B23" s="91" t="n"/>
      <c r="C23" s="91" t="n"/>
      <c r="D23" s="143">
        <f>B23+C23</f>
        <v/>
      </c>
      <c r="E23" s="91" t="n"/>
      <c r="F23" s="51" t="n"/>
      <c r="G23" s="270" t="n"/>
    </row>
    <row r="24">
      <c r="A24" s="132" t="inlineStr">
        <is>
          <t>Land tax</t>
        </is>
      </c>
      <c r="B24" s="91" t="n"/>
      <c r="C24" s="91" t="n"/>
      <c r="D24" s="143">
        <f>B24+C24</f>
        <v/>
      </c>
      <c r="E24" s="91" t="n"/>
      <c r="F24" s="51" t="n"/>
      <c r="G24" s="270" t="n"/>
    </row>
    <row r="25">
      <c r="A25" s="132" t="inlineStr">
        <is>
          <t>Legal fees</t>
        </is>
      </c>
      <c r="B25" s="91" t="n"/>
      <c r="C25" s="91" t="n"/>
      <c r="D25" s="143">
        <f>B25+C25</f>
        <v/>
      </c>
      <c r="E25" s="91" t="n"/>
      <c r="F25" s="51" t="n"/>
      <c r="G25" s="270" t="n"/>
    </row>
    <row r="26">
      <c r="A26" s="132" t="inlineStr">
        <is>
          <t>Pest control</t>
        </is>
      </c>
      <c r="B26" s="91" t="n"/>
      <c r="C26" s="91" t="n"/>
      <c r="D26" s="143">
        <f>B26+C26</f>
        <v/>
      </c>
      <c r="E26" s="91" t="n"/>
      <c r="F26" s="51" t="n"/>
      <c r="G26" s="270" t="n"/>
    </row>
    <row r="27">
      <c r="A27" s="132" t="inlineStr">
        <is>
          <t>Agent fees &amp; commission</t>
        </is>
      </c>
      <c r="B27" s="91" t="n"/>
      <c r="C27" s="91" t="n"/>
      <c r="D27" s="143">
        <f>B27+C27</f>
        <v/>
      </c>
      <c r="E27" s="91" t="n"/>
      <c r="F27" s="51" t="n"/>
      <c r="G27" s="270" t="n"/>
    </row>
    <row r="28">
      <c r="A28" s="132" t="inlineStr">
        <is>
          <t>Repairs &amp; maintenance</t>
        </is>
      </c>
      <c r="B28" s="91" t="n"/>
      <c r="C28" s="91" t="n"/>
      <c r="D28" s="143">
        <f>B28+C28</f>
        <v/>
      </c>
      <c r="E28" s="91" t="n"/>
      <c r="F28" s="51" t="n"/>
      <c r="G28" s="270" t="n"/>
    </row>
    <row r="29">
      <c r="A29" s="132" t="inlineStr">
        <is>
          <t>Capital works</t>
        </is>
      </c>
      <c r="B29" s="91" t="n"/>
      <c r="C29" s="91" t="n"/>
      <c r="D29" s="143">
        <f>B29+C29</f>
        <v/>
      </c>
      <c r="E29" s="91" t="n"/>
      <c r="F29" s="51" t="n"/>
      <c r="G29" s="270" t="n"/>
    </row>
    <row r="30">
      <c r="A30" s="132" t="inlineStr">
        <is>
          <t>Stationery, phone, postage</t>
        </is>
      </c>
      <c r="B30" s="91" t="n"/>
      <c r="C30" s="91" t="n"/>
      <c r="D30" s="143">
        <f>B30+C30</f>
        <v/>
      </c>
      <c r="E30" s="91" t="n"/>
      <c r="F30" s="51" t="n"/>
      <c r="G30" s="270" t="n"/>
    </row>
    <row r="31">
      <c r="A31" s="132" t="inlineStr">
        <is>
          <t>Travel (non-deductible unless excepted)</t>
        </is>
      </c>
      <c r="B31" s="91" t="n"/>
      <c r="C31" s="91" t="n"/>
      <c r="D31" s="143">
        <f>B31+C31</f>
        <v/>
      </c>
      <c r="E31" s="91" t="n"/>
      <c r="F31" s="51" t="n"/>
      <c r="G31" s="270" t="n"/>
    </row>
    <row r="32">
      <c r="A32" s="132" t="inlineStr">
        <is>
          <t>Water charges</t>
        </is>
      </c>
      <c r="B32" s="91" t="n"/>
      <c r="C32" s="91" t="n"/>
      <c r="D32" s="143">
        <f>B32+C32</f>
        <v/>
      </c>
      <c r="E32" s="91" t="n"/>
      <c r="F32" s="51" t="n"/>
      <c r="G32" s="270" t="n"/>
    </row>
    <row r="33">
      <c r="A33" s="132" t="inlineStr">
        <is>
          <t>Sundry</t>
        </is>
      </c>
      <c r="B33" s="91" t="n"/>
      <c r="C33" s="91" t="n"/>
      <c r="D33" s="143">
        <f>B33+C33</f>
        <v/>
      </c>
      <c r="E33" s="91" t="n"/>
      <c r="F33" s="51" t="n"/>
      <c r="G33" s="270" t="n"/>
    </row>
    <row r="34">
      <c r="A34" s="120" t="inlineStr">
        <is>
          <t>TOTAL EXPENSES</t>
        </is>
      </c>
      <c r="B34" s="139">
        <f>SUM(B15:B33)</f>
        <v/>
      </c>
      <c r="C34" s="139">
        <f>SUM(C15:C33)</f>
        <v/>
      </c>
      <c r="D34" s="139">
        <f>SUM(D15:D33)</f>
        <v/>
      </c>
      <c r="E34" s="139">
        <f>SUM(E15:E33)</f>
        <v/>
      </c>
      <c r="F34" s="273" t="n"/>
      <c r="G34" s="270" t="n"/>
    </row>
    <row r="35">
      <c r="A35" s="273" t="n"/>
      <c r="B35" s="273" t="n"/>
      <c r="C35" s="273" t="n"/>
      <c r="D35" s="273" t="n"/>
      <c r="E35" s="273" t="n"/>
      <c r="F35" s="273" t="n"/>
      <c r="G35" s="270" t="n"/>
    </row>
    <row r="36">
      <c r="A36" s="120" t="inlineStr">
        <is>
          <t>NET RENT (100%)</t>
        </is>
      </c>
      <c r="B36" s="312">
        <f>B12-B34</f>
        <v/>
      </c>
      <c r="C36" s="312">
        <f>C12-C34</f>
        <v/>
      </c>
      <c r="D36" s="146">
        <f>D12-D34</f>
        <v/>
      </c>
      <c r="E36" s="146">
        <f>E12-E34</f>
        <v/>
      </c>
      <c r="F36" s="273" t="n"/>
      <c r="G36" s="270" t="n"/>
    </row>
    <row r="37">
      <c r="A37" s="120" t="inlineStr">
        <is>
          <t>Net rent — owner's share</t>
        </is>
      </c>
      <c r="B37" s="312">
        <f>B36*$B$4</f>
        <v/>
      </c>
      <c r="C37" s="312">
        <f>C36*$B$4</f>
        <v/>
      </c>
      <c r="D37" s="146">
        <f>D36*$B$4</f>
        <v/>
      </c>
      <c r="E37" s="146">
        <f>E36*$B$4</f>
        <v/>
      </c>
      <c r="F37" s="273" t="n"/>
      <c r="G37" s="270" t="n"/>
    </row>
    <row r="38">
      <c r="A38" s="270" t="n"/>
      <c r="B38" s="270" t="n"/>
      <c r="C38" s="270" t="n"/>
      <c r="D38" s="270" t="n"/>
      <c r="E38" s="270" t="n"/>
      <c r="F38" s="270" t="n"/>
      <c r="G38" s="270" t="n"/>
    </row>
    <row r="39" ht="15" customHeight="1">
      <c r="A39" s="147" t="inlineStr">
        <is>
          <t>SUPPORTING BLOCKS  ·  the documents behind a line, or the inputs behind a figure this paper worked out</t>
        </is>
      </c>
    </row>
    <row r="40">
      <c r="A40" s="290" t="n"/>
      <c r="B40" s="290" t="inlineStr">
        <is>
          <t>S1</t>
        </is>
      </c>
      <c r="C40" s="290" t="n"/>
      <c r="D40" s="290" t="n"/>
      <c r="E40" s="291" t="n"/>
      <c r="F40" s="290" t="n"/>
      <c r="G40" s="270" t="n"/>
    </row>
    <row r="41">
      <c r="A41" s="57" t="n"/>
      <c r="B41" s="273" t="n"/>
      <c r="C41" s="51" t="n"/>
      <c r="D41" s="91" t="n"/>
      <c r="E41" s="270" t="n"/>
      <c r="F41" s="273" t="n"/>
      <c r="G41" s="270" t="n"/>
    </row>
    <row r="42">
      <c r="A42" s="57" t="n"/>
      <c r="B42" s="273" t="n"/>
      <c r="C42" s="51" t="n"/>
      <c r="D42" s="91" t="n"/>
      <c r="E42" s="270" t="n"/>
      <c r="F42" s="273" t="n"/>
      <c r="G42" s="270" t="n"/>
    </row>
    <row r="43">
      <c r="A43" s="57" t="n"/>
      <c r="B43" s="273" t="n"/>
      <c r="C43" s="51" t="n"/>
      <c r="D43" s="91" t="n"/>
      <c r="E43" s="270" t="n"/>
      <c r="F43" s="273" t="n"/>
      <c r="G43" s="270" t="n"/>
    </row>
    <row r="44">
      <c r="A44" s="57" t="n"/>
      <c r="B44" s="273" t="n"/>
      <c r="C44" s="51" t="n"/>
      <c r="D44" s="91" t="n"/>
      <c r="E44" s="270" t="n"/>
      <c r="F44" s="273" t="n"/>
      <c r="G44" s="270" t="n"/>
    </row>
    <row r="45">
      <c r="A45" s="57" t="n"/>
      <c r="B45" s="273" t="n"/>
      <c r="C45" s="51" t="n"/>
      <c r="D45" s="91" t="n"/>
      <c r="E45" s="270" t="n"/>
      <c r="F45" s="273" t="n"/>
      <c r="G45" s="270" t="n"/>
    </row>
    <row r="46">
      <c r="A46" s="57" t="n"/>
      <c r="B46" s="273" t="n"/>
      <c r="C46" s="51" t="n"/>
      <c r="D46" s="91" t="n"/>
      <c r="E46" s="270" t="n"/>
      <c r="F46" s="273" t="n"/>
      <c r="G46" s="270" t="n"/>
    </row>
    <row r="47">
      <c r="A47" s="149" t="inlineStr">
        <is>
          <t>Total</t>
        </is>
      </c>
      <c r="B47" s="273" t="n"/>
      <c r="C47" s="273" t="n"/>
      <c r="D47" s="139">
        <f>SUM(D41:D46)</f>
        <v/>
      </c>
      <c r="E47" s="270" t="n"/>
      <c r="F47" s="51" t="n"/>
      <c r="G47" s="270" t="n"/>
    </row>
    <row r="48">
      <c r="A48" s="270" t="n"/>
      <c r="B48" s="270" t="n"/>
      <c r="C48" s="270" t="n"/>
      <c r="D48" s="270" t="n"/>
      <c r="E48" s="270" t="n"/>
      <c r="F48" s="270" t="n"/>
      <c r="G48" s="270" t="n"/>
    </row>
    <row r="49">
      <c r="A49" s="290" t="n"/>
      <c r="B49" s="290" t="inlineStr">
        <is>
          <t>S2</t>
        </is>
      </c>
      <c r="C49" s="290" t="n"/>
      <c r="D49" s="290" t="n"/>
      <c r="E49" s="291" t="n"/>
      <c r="F49" s="290" t="n"/>
      <c r="G49" s="270" t="n"/>
    </row>
    <row r="50">
      <c r="A50" s="57" t="n"/>
      <c r="B50" s="273" t="n"/>
      <c r="C50" s="51" t="n"/>
      <c r="D50" s="91" t="n"/>
      <c r="E50" s="270" t="n"/>
      <c r="F50" s="273" t="n"/>
      <c r="G50" s="270" t="n"/>
    </row>
    <row r="51">
      <c r="A51" s="57" t="n"/>
      <c r="B51" s="273" t="n"/>
      <c r="C51" s="51" t="n"/>
      <c r="D51" s="91" t="n"/>
      <c r="E51" s="270" t="n"/>
      <c r="F51" s="273" t="n"/>
      <c r="G51" s="270" t="n"/>
    </row>
    <row r="52">
      <c r="A52" s="57" t="n"/>
      <c r="B52" s="273" t="n"/>
      <c r="C52" s="51" t="n"/>
      <c r="D52" s="91" t="n"/>
      <c r="E52" s="270" t="n"/>
      <c r="F52" s="273" t="n"/>
      <c r="G52" s="270" t="n"/>
    </row>
    <row r="53">
      <c r="A53" s="57" t="n"/>
      <c r="B53" s="273" t="n"/>
      <c r="C53" s="51" t="n"/>
      <c r="D53" s="91" t="n"/>
      <c r="E53" s="270" t="n"/>
      <c r="F53" s="273" t="n"/>
      <c r="G53" s="270" t="n"/>
    </row>
    <row r="54">
      <c r="A54" s="57" t="n"/>
      <c r="B54" s="273" t="n"/>
      <c r="C54" s="51" t="n"/>
      <c r="D54" s="91" t="n"/>
      <c r="E54" s="270" t="n"/>
      <c r="F54" s="273" t="n"/>
      <c r="G54" s="270" t="n"/>
    </row>
    <row r="55">
      <c r="A55" s="57" t="n"/>
      <c r="B55" s="273" t="n"/>
      <c r="C55" s="51" t="n"/>
      <c r="D55" s="91" t="n"/>
      <c r="E55" s="270" t="n"/>
      <c r="F55" s="273" t="n"/>
      <c r="G55" s="270" t="n"/>
    </row>
    <row r="56">
      <c r="A56" s="149" t="inlineStr">
        <is>
          <t>Total</t>
        </is>
      </c>
      <c r="B56" s="273" t="n"/>
      <c r="C56" s="273" t="n"/>
      <c r="D56" s="139">
        <f>SUM(D50:D55)</f>
        <v/>
      </c>
      <c r="E56" s="270" t="n"/>
      <c r="F56" s="51" t="n"/>
      <c r="G56" s="270" t="n"/>
    </row>
    <row r="57">
      <c r="A57" s="270" t="n"/>
      <c r="B57" s="270" t="n"/>
      <c r="C57" s="270" t="n"/>
      <c r="D57" s="270" t="n"/>
      <c r="E57" s="270" t="n"/>
      <c r="F57" s="270" t="n"/>
      <c r="G57" s="270" t="n"/>
    </row>
    <row r="58">
      <c r="A58" s="290" t="n"/>
      <c r="B58" s="290" t="inlineStr">
        <is>
          <t>S3</t>
        </is>
      </c>
      <c r="C58" s="290" t="n"/>
      <c r="D58" s="290" t="n"/>
      <c r="E58" s="291" t="n"/>
      <c r="F58" s="290" t="n"/>
      <c r="G58" s="270" t="n"/>
    </row>
    <row r="59">
      <c r="A59" s="57" t="n"/>
      <c r="B59" s="273" t="n"/>
      <c r="C59" s="51" t="n"/>
      <c r="D59" s="91" t="n"/>
      <c r="E59" s="270" t="n"/>
      <c r="F59" s="273" t="n"/>
      <c r="G59" s="270" t="n"/>
    </row>
    <row r="60">
      <c r="A60" s="57" t="n"/>
      <c r="B60" s="273" t="n"/>
      <c r="C60" s="51" t="n"/>
      <c r="D60" s="91" t="n"/>
      <c r="E60" s="270" t="n"/>
      <c r="F60" s="273" t="n"/>
      <c r="G60" s="270" t="n"/>
    </row>
    <row r="61">
      <c r="A61" s="57" t="n"/>
      <c r="B61" s="273" t="n"/>
      <c r="C61" s="51" t="n"/>
      <c r="D61" s="91" t="n"/>
      <c r="E61" s="270" t="n"/>
      <c r="F61" s="273" t="n"/>
      <c r="G61" s="270" t="n"/>
    </row>
    <row r="62">
      <c r="A62" s="57" t="n"/>
      <c r="B62" s="273" t="n"/>
      <c r="C62" s="51" t="n"/>
      <c r="D62" s="91" t="n"/>
      <c r="E62" s="270" t="n"/>
      <c r="F62" s="273" t="n"/>
      <c r="G62" s="270" t="n"/>
    </row>
    <row r="63">
      <c r="A63" s="57" t="n"/>
      <c r="B63" s="273" t="n"/>
      <c r="C63" s="51" t="n"/>
      <c r="D63" s="91" t="n"/>
      <c r="E63" s="270" t="n"/>
      <c r="F63" s="273" t="n"/>
      <c r="G63" s="270" t="n"/>
    </row>
    <row r="64">
      <c r="A64" s="57" t="n"/>
      <c r="B64" s="273" t="n"/>
      <c r="C64" s="51" t="n"/>
      <c r="D64" s="91" t="n"/>
      <c r="E64" s="270" t="n"/>
      <c r="F64" s="273" t="n"/>
      <c r="G64" s="270" t="n"/>
    </row>
    <row r="65">
      <c r="A65" s="149" t="inlineStr">
        <is>
          <t>Total</t>
        </is>
      </c>
      <c r="B65" s="273" t="n"/>
      <c r="C65" s="273" t="n"/>
      <c r="D65" s="139">
        <f>SUM(D59:D64)</f>
        <v/>
      </c>
      <c r="E65" s="270" t="n"/>
      <c r="F65" s="51" t="n"/>
      <c r="G65" s="270" t="n"/>
    </row>
    <row r="66">
      <c r="A66" s="270" t="n"/>
      <c r="B66" s="270" t="n"/>
      <c r="C66" s="270" t="n"/>
      <c r="D66" s="270" t="n"/>
      <c r="E66" s="270" t="n"/>
      <c r="F66" s="270" t="n"/>
      <c r="G66" s="270" t="n"/>
    </row>
    <row r="67">
      <c r="A67" s="290" t="n"/>
      <c r="B67" s="290" t="inlineStr">
        <is>
          <t>S4</t>
        </is>
      </c>
      <c r="C67" s="290" t="n"/>
      <c r="D67" s="290" t="n"/>
      <c r="E67" s="291" t="n"/>
      <c r="F67" s="290" t="n"/>
      <c r="G67" s="270" t="n"/>
    </row>
    <row r="68">
      <c r="A68" s="57" t="n"/>
      <c r="B68" s="273" t="n"/>
      <c r="C68" s="51" t="n"/>
      <c r="D68" s="91" t="n"/>
      <c r="E68" s="270" t="n"/>
      <c r="F68" s="273" t="n"/>
      <c r="G68" s="270" t="n"/>
    </row>
    <row r="69">
      <c r="A69" s="57" t="n"/>
      <c r="B69" s="273" t="n"/>
      <c r="C69" s="51" t="n"/>
      <c r="D69" s="91" t="n"/>
      <c r="E69" s="270" t="n"/>
      <c r="F69" s="273" t="n"/>
      <c r="G69" s="270" t="n"/>
    </row>
    <row r="70">
      <c r="A70" s="57" t="n"/>
      <c r="B70" s="273" t="n"/>
      <c r="C70" s="51" t="n"/>
      <c r="D70" s="91" t="n"/>
      <c r="E70" s="270" t="n"/>
      <c r="F70" s="273" t="n"/>
      <c r="G70" s="270" t="n"/>
    </row>
    <row r="71">
      <c r="A71" s="57" t="n"/>
      <c r="B71" s="273" t="n"/>
      <c r="C71" s="51" t="n"/>
      <c r="D71" s="91" t="n"/>
      <c r="E71" s="270" t="n"/>
      <c r="F71" s="273" t="n"/>
      <c r="G71" s="270" t="n"/>
    </row>
    <row r="72">
      <c r="A72" s="57" t="n"/>
      <c r="B72" s="273" t="n"/>
      <c r="C72" s="51" t="n"/>
      <c r="D72" s="91" t="n"/>
      <c r="E72" s="270" t="n"/>
      <c r="F72" s="273" t="n"/>
      <c r="G72" s="270" t="n"/>
    </row>
    <row r="73">
      <c r="A73" s="57" t="n"/>
      <c r="B73" s="273" t="n"/>
      <c r="C73" s="51" t="n"/>
      <c r="D73" s="91" t="n"/>
      <c r="E73" s="270" t="n"/>
      <c r="F73" s="273" t="n"/>
      <c r="G73" s="270" t="n"/>
    </row>
    <row r="74">
      <c r="A74" s="149" t="inlineStr">
        <is>
          <t>Total</t>
        </is>
      </c>
      <c r="B74" s="273" t="n"/>
      <c r="C74" s="273" t="n"/>
      <c r="D74" s="139">
        <f>SUM(D68:D73)</f>
        <v/>
      </c>
      <c r="E74" s="270" t="n"/>
      <c r="F74" s="51" t="n"/>
      <c r="G74" s="270" t="n"/>
    </row>
    <row r="75">
      <c r="A75" s="270" t="n"/>
      <c r="B75" s="270" t="n"/>
      <c r="C75" s="270" t="n"/>
      <c r="D75" s="270" t="n"/>
      <c r="E75" s="270" t="n"/>
      <c r="F75" s="270" t="n"/>
      <c r="G75" s="270" t="n"/>
    </row>
    <row r="76">
      <c r="A76" s="290" t="n"/>
      <c r="B76" s="290" t="inlineStr">
        <is>
          <t>S5</t>
        </is>
      </c>
      <c r="C76" s="290" t="n"/>
      <c r="D76" s="290" t="n"/>
      <c r="E76" s="291" t="n"/>
      <c r="F76" s="290" t="n"/>
      <c r="G76" s="270" t="n"/>
    </row>
    <row r="77">
      <c r="A77" s="57" t="n"/>
      <c r="B77" s="273" t="n"/>
      <c r="C77" s="51" t="n"/>
      <c r="D77" s="91" t="n"/>
      <c r="E77" s="270" t="n"/>
      <c r="F77" s="273" t="n"/>
      <c r="G77" s="270" t="n"/>
    </row>
    <row r="78">
      <c r="A78" s="57" t="n"/>
      <c r="B78" s="273" t="n"/>
      <c r="C78" s="51" t="n"/>
      <c r="D78" s="91" t="n"/>
      <c r="E78" s="270" t="n"/>
      <c r="F78" s="273" t="n"/>
      <c r="G78" s="270" t="n"/>
    </row>
    <row r="79">
      <c r="A79" s="57" t="n"/>
      <c r="B79" s="273" t="n"/>
      <c r="C79" s="51" t="n"/>
      <c r="D79" s="91" t="n"/>
      <c r="E79" s="270" t="n"/>
      <c r="F79" s="273" t="n"/>
      <c r="G79" s="270" t="n"/>
    </row>
    <row r="80">
      <c r="A80" s="57" t="n"/>
      <c r="B80" s="273" t="n"/>
      <c r="C80" s="51" t="n"/>
      <c r="D80" s="91" t="n"/>
      <c r="E80" s="270" t="n"/>
      <c r="F80" s="273" t="n"/>
      <c r="G80" s="270" t="n"/>
    </row>
    <row r="81">
      <c r="A81" s="57" t="n"/>
      <c r="B81" s="273" t="n"/>
      <c r="C81" s="51" t="n"/>
      <c r="D81" s="91" t="n"/>
      <c r="E81" s="270" t="n"/>
      <c r="F81" s="273" t="n"/>
      <c r="G81" s="270" t="n"/>
    </row>
    <row r="82">
      <c r="A82" s="57" t="n"/>
      <c r="B82" s="273" t="n"/>
      <c r="C82" s="51" t="n"/>
      <c r="D82" s="91" t="n"/>
      <c r="E82" s="270" t="n"/>
      <c r="F82" s="273" t="n"/>
      <c r="G82" s="270" t="n"/>
    </row>
    <row r="83">
      <c r="A83" s="149" t="inlineStr">
        <is>
          <t>Total</t>
        </is>
      </c>
      <c r="B83" s="273" t="n"/>
      <c r="C83" s="273" t="n"/>
      <c r="D83" s="139">
        <f>SUM(D77:D82)</f>
        <v/>
      </c>
      <c r="E83" s="270" t="n"/>
      <c r="F83" s="51" t="n"/>
      <c r="G83" s="270" t="n"/>
    </row>
    <row r="84">
      <c r="A84" s="270" t="n"/>
      <c r="B84" s="270" t="n"/>
      <c r="C84" s="270" t="n"/>
      <c r="D84" s="270" t="n"/>
      <c r="E84" s="270" t="n"/>
      <c r="F84" s="270" t="n"/>
      <c r="G84" s="270" t="n"/>
    </row>
    <row r="85">
      <c r="A85" s="290" t="n"/>
      <c r="B85" s="290" t="inlineStr">
        <is>
          <t>S6</t>
        </is>
      </c>
      <c r="C85" s="290" t="n"/>
      <c r="D85" s="290" t="n"/>
      <c r="E85" s="291" t="n"/>
      <c r="F85" s="290" t="n"/>
      <c r="G85" s="270" t="n"/>
    </row>
    <row r="86">
      <c r="A86" s="57" t="n"/>
      <c r="B86" s="273" t="n"/>
      <c r="C86" s="51" t="n"/>
      <c r="D86" s="91" t="n"/>
      <c r="E86" s="270" t="n"/>
      <c r="F86" s="273" t="n"/>
      <c r="G86" s="270" t="n"/>
    </row>
    <row r="87">
      <c r="A87" s="57" t="n"/>
      <c r="B87" s="273" t="n"/>
      <c r="C87" s="51" t="n"/>
      <c r="D87" s="91" t="n"/>
      <c r="E87" s="270" t="n"/>
      <c r="F87" s="273" t="n"/>
      <c r="G87" s="270" t="n"/>
    </row>
    <row r="88">
      <c r="A88" s="57" t="n"/>
      <c r="B88" s="273" t="n"/>
      <c r="C88" s="51" t="n"/>
      <c r="D88" s="91" t="n"/>
      <c r="E88" s="270" t="n"/>
      <c r="F88" s="273" t="n"/>
      <c r="G88" s="270" t="n"/>
    </row>
    <row r="89">
      <c r="A89" s="57" t="n"/>
      <c r="B89" s="273" t="n"/>
      <c r="C89" s="51" t="n"/>
      <c r="D89" s="91" t="n"/>
      <c r="E89" s="270" t="n"/>
      <c r="F89" s="273" t="n"/>
      <c r="G89" s="270" t="n"/>
    </row>
    <row r="90">
      <c r="A90" s="57" t="n"/>
      <c r="B90" s="273" t="n"/>
      <c r="C90" s="51" t="n"/>
      <c r="D90" s="91" t="n"/>
      <c r="E90" s="270" t="n"/>
      <c r="F90" s="273" t="n"/>
      <c r="G90" s="270" t="n"/>
    </row>
    <row r="91">
      <c r="A91" s="57" t="n"/>
      <c r="B91" s="273" t="n"/>
      <c r="C91" s="51" t="n"/>
      <c r="D91" s="91" t="n"/>
      <c r="E91" s="270" t="n"/>
      <c r="F91" s="273" t="n"/>
      <c r="G91" s="270" t="n"/>
    </row>
    <row r="92">
      <c r="A92" s="149" t="inlineStr">
        <is>
          <t>Total</t>
        </is>
      </c>
      <c r="B92" s="273" t="n"/>
      <c r="C92" s="273" t="n"/>
      <c r="D92" s="139">
        <f>SUM(D86:D91)</f>
        <v/>
      </c>
      <c r="E92" s="270" t="n"/>
      <c r="F92" s="51" t="n"/>
      <c r="G92" s="270" t="n"/>
    </row>
    <row r="93">
      <c r="A93" s="270" t="n"/>
      <c r="B93" s="270" t="n"/>
      <c r="C93" s="270" t="n"/>
      <c r="D93" s="270" t="n"/>
      <c r="E93" s="270" t="n"/>
      <c r="F93" s="270" t="n"/>
      <c r="G93" s="270" t="n"/>
    </row>
    <row r="94" ht="28" customHeight="1">
      <c r="A94" s="103" t="inlineStr">
        <is>
          <t>Unused blocks and unused document rows fold away on the delivered file (scripts/fold_empty_rows.py); a block a schedule line links to always stays visible.</t>
        </is>
      </c>
    </row>
    <row r="96">
      <c r="A96" s="179" t="inlineStr">
        <is>
          <t>LOAN FACTS  ·  interest is deductible to the extent the borrowed funds were USED to produce this rent (s8-1) — never because this property secures the loan</t>
        </is>
      </c>
    </row>
    <row r="97">
      <c r="A97" s="6" t="inlineStr">
        <is>
          <t>Lender &amp; account / facility</t>
        </is>
      </c>
      <c r="B97" s="5" t="n"/>
    </row>
    <row r="98">
      <c r="A98" s="6" t="inlineStr">
        <is>
          <t>Drawn, redrawn or refinanced — date(s)</t>
        </is>
      </c>
      <c r="B98" s="5" t="n"/>
    </row>
    <row r="99">
      <c r="A99" s="6" t="inlineStr">
        <is>
          <t>What the borrowed funds were actually used for</t>
        </is>
      </c>
      <c r="B99" s="5" t="n"/>
    </row>
    <row r="100">
      <c r="A100" s="4" t="inlineStr">
        <is>
          <t>A drawdown, redraw or refinance during or after the year needs its purpose recorded here before the interest is claimed: money borrowed for anything private is not deductible however the loan is secured, and a loan drawn after the property was first let cannot be assumed to have funded it. If the documents do not establish the use, still enter the claim and raise a High review point naming the document that would settle it.</t>
        </is>
      </c>
    </row>
  </sheetData>
  <mergeCells count="8">
    <mergeCell ref="A14:G14"/>
    <mergeCell ref="F2:G2"/>
    <mergeCell ref="A1:G1"/>
    <mergeCell ref="A94:G94"/>
    <mergeCell ref="D2:E2"/>
    <mergeCell ref="A39:G39"/>
    <mergeCell ref="A96:G96"/>
    <mergeCell ref="A2:C2"/>
  </mergeCells>
  <pageMargins left="0.75" right="0.75" top="1" bottom="1" header="0.5" footer="0.5"/>
  <pageSetup orientation="landscape" fitToHeight="0" fitToWidth="1"/>
</worksheet>
</file>

<file path=xl/worksheets/sheet18.xml><?xml version="1.0" encoding="utf-8"?>
<worksheet xmlns="http://schemas.openxmlformats.org/spreadsheetml/2006/main">
  <sheetPr>
    <tabColor rgb="003E8E7E"/>
    <outlinePr summaryBelow="1" summaryRight="1"/>
    <pageSetUpPr fitToPage="1"/>
  </sheetPr>
  <dimension ref="A1:G100"/>
  <sheetViews>
    <sheetView showGridLines="0" tabSelected="0" workbookViewId="0">
      <pane ySplit="9" topLeftCell="A10" activePane="bottomLeft" state="frozen"/>
      <selection pane="bottomLeft" activeCell="A1" sqref="A1"/>
    </sheetView>
  </sheetViews>
  <sheetFormatPr baseColWidth="8" defaultRowHeight="15"/>
  <cols>
    <col width="48" customWidth="1" min="1" max="1"/>
    <col width="13" customWidth="1" min="2" max="2"/>
    <col width="15" customWidth="1" min="3" max="3"/>
    <col width="13" customWidth="1" min="4" max="4"/>
    <col width="12" customWidth="1" min="5" max="5"/>
    <col width="16" customWidth="1" min="6" max="6"/>
    <col width="4" customWidth="1" min="7" max="7"/>
  </cols>
  <sheetData>
    <row r="1" ht="24" customHeight="1">
      <c r="A1" s="81" t="inlineStr">
        <is>
          <t>21b  ·  Rental property — one property per sheet</t>
        </is>
      </c>
      <c r="B1" s="65" t="n"/>
      <c r="C1" s="65" t="n"/>
      <c r="D1" s="65" t="n"/>
      <c r="E1" s="65" t="n"/>
      <c r="F1" s="65" t="n"/>
      <c r="G1" s="65" t="n"/>
    </row>
    <row r="2">
      <c r="A2" s="111">
        <f>'00 Index'!$C$3&amp;"    ·    FY "&amp;'00 Index'!$C$4</f>
        <v/>
      </c>
      <c r="D2" s="112" t="inlineStr">
        <is>
          <t>ATO item(s):</t>
        </is>
      </c>
      <c r="F2" s="113" t="inlineStr">
        <is>
          <t>21</t>
        </is>
      </c>
    </row>
    <row r="3">
      <c r="A3" s="157" t="inlineStr">
        <is>
          <t>Property address</t>
        </is>
      </c>
      <c r="B3" s="5" t="n"/>
      <c r="C3" s="270" t="n"/>
      <c r="D3" s="270" t="n"/>
      <c r="E3" s="270" t="n"/>
      <c r="F3" s="270" t="n"/>
      <c r="G3" s="270" t="n"/>
    </row>
    <row r="4">
      <c r="A4" s="157" t="inlineStr">
        <is>
          <t>Ownership %</t>
        </is>
      </c>
      <c r="B4" s="59" t="n"/>
      <c r="C4" s="270" t="n"/>
      <c r="D4" s="270" t="n"/>
      <c r="E4" s="270" t="n"/>
      <c r="F4" s="270" t="n"/>
      <c r="G4" s="270" t="n"/>
    </row>
    <row r="5">
      <c r="A5" s="157" t="inlineStr">
        <is>
          <t>Weeks rented</t>
        </is>
      </c>
      <c r="B5" s="5" t="n"/>
      <c r="C5" s="270" t="n"/>
      <c r="D5" s="270" t="n"/>
      <c r="E5" s="270" t="n"/>
      <c r="F5" s="270" t="n"/>
      <c r="G5" s="270" t="n"/>
    </row>
    <row r="6">
      <c r="A6" s="157" t="inlineStr">
        <is>
          <t>Weeks available</t>
        </is>
      </c>
      <c r="B6" s="5" t="n"/>
      <c r="C6" s="270" t="n"/>
      <c r="D6" s="270" t="n"/>
      <c r="E6" s="270" t="n"/>
      <c r="F6" s="270" t="n"/>
      <c r="G6" s="270" t="n"/>
    </row>
    <row r="7">
      <c r="A7" s="157" t="inlineStr">
        <is>
          <t>Managing agent</t>
        </is>
      </c>
      <c r="B7" s="5" t="n"/>
      <c r="C7" s="270" t="n"/>
      <c r="D7" s="270" t="n"/>
      <c r="E7" s="270" t="n"/>
      <c r="F7" s="270" t="n"/>
      <c r="G7" s="270" t="n"/>
    </row>
    <row r="8" ht="6" customHeight="1">
      <c r="A8" s="270" t="n"/>
      <c r="B8" s="270" t="n"/>
      <c r="C8" s="270" t="n"/>
      <c r="D8" s="270" t="n"/>
      <c r="E8" s="270" t="n"/>
      <c r="F8" s="270" t="n"/>
      <c r="G8" s="270" t="n"/>
    </row>
    <row r="9" ht="26" customHeight="1">
      <c r="A9" s="9" t="inlineStr">
        <is>
          <t>Item</t>
        </is>
      </c>
      <c r="B9" s="9" t="inlineStr">
        <is>
          <t>Agent stmt</t>
        </is>
      </c>
      <c r="C9" s="9" t="inlineStr">
        <is>
          <t>Paid personally</t>
        </is>
      </c>
      <c r="D9" s="9" t="inlineStr">
        <is>
          <t>Total</t>
        </is>
      </c>
      <c r="E9" s="9" t="inlineStr">
        <is>
          <t>Prior year</t>
        </is>
      </c>
      <c r="F9" s="9" t="inlineStr">
        <is>
          <t>Ref</t>
        </is>
      </c>
      <c r="G9" s="50" t="inlineStr"/>
    </row>
    <row r="10">
      <c r="A10" s="132" t="inlineStr">
        <is>
          <t>Rental income</t>
        </is>
      </c>
      <c r="B10" s="91" t="n"/>
      <c r="C10" s="91" t="n"/>
      <c r="D10" s="143">
        <f>B10+C10</f>
        <v/>
      </c>
      <c r="E10" s="91" t="n"/>
      <c r="F10" s="51" t="n"/>
      <c r="G10" s="270" t="n"/>
    </row>
    <row r="11">
      <c r="A11" s="132" t="inlineStr">
        <is>
          <t>Other rental income</t>
        </is>
      </c>
      <c r="B11" s="91" t="n"/>
      <c r="C11" s="91" t="n"/>
      <c r="D11" s="143">
        <f>B11+C11</f>
        <v/>
      </c>
      <c r="E11" s="91" t="n"/>
      <c r="F11" s="51" t="n"/>
      <c r="G11" s="270" t="n"/>
    </row>
    <row r="12">
      <c r="A12" s="120" t="inlineStr">
        <is>
          <t>GROSS RENT</t>
        </is>
      </c>
      <c r="B12" s="146">
        <f>SUM(B10:B11)</f>
        <v/>
      </c>
      <c r="C12" s="146">
        <f>SUM(C10:C11)</f>
        <v/>
      </c>
      <c r="D12" s="146">
        <f>SUM(D10:D11)</f>
        <v/>
      </c>
      <c r="E12" s="146">
        <f>SUM(E10:E11)</f>
        <v/>
      </c>
      <c r="F12" s="273" t="n"/>
      <c r="G12" s="270" t="n"/>
    </row>
    <row r="13">
      <c r="A13" s="270" t="n"/>
      <c r="B13" s="270" t="n"/>
      <c r="C13" s="270" t="n"/>
      <c r="D13" s="270" t="n"/>
      <c r="E13" s="270" t="n"/>
      <c r="F13" s="270" t="n"/>
      <c r="G13" s="270" t="n"/>
    </row>
    <row r="14" ht="18" customHeight="1">
      <c r="A14" s="137" t="inlineStr">
        <is>
          <t>Expenses</t>
        </is>
      </c>
      <c r="B14" s="68" t="n"/>
      <c r="C14" s="68" t="n"/>
      <c r="D14" s="68" t="n"/>
      <c r="E14" s="68" t="n"/>
      <c r="F14" s="68" t="n"/>
      <c r="G14" s="69" t="n"/>
    </row>
    <row r="15">
      <c r="A15" s="132" t="inlineStr">
        <is>
          <t>Advertising</t>
        </is>
      </c>
      <c r="B15" s="91" t="n"/>
      <c r="C15" s="91" t="n"/>
      <c r="D15" s="143">
        <f>B15+C15</f>
        <v/>
      </c>
      <c r="E15" s="91" t="n"/>
      <c r="F15" s="51" t="n"/>
      <c r="G15" s="270" t="n"/>
    </row>
    <row r="16">
      <c r="A16" s="132" t="inlineStr">
        <is>
          <t>Body corporate</t>
        </is>
      </c>
      <c r="B16" s="91" t="n"/>
      <c r="C16" s="91" t="n"/>
      <c r="D16" s="143">
        <f>B16+C16</f>
        <v/>
      </c>
      <c r="E16" s="91" t="n"/>
      <c r="F16" s="51" t="n"/>
      <c r="G16" s="270" t="n"/>
    </row>
    <row r="17">
      <c r="A17" s="132" t="inlineStr">
        <is>
          <t>Borrowing expenses</t>
        </is>
      </c>
      <c r="B17" s="91" t="n"/>
      <c r="C17" s="91" t="n"/>
      <c r="D17" s="143">
        <f>B17+C17</f>
        <v/>
      </c>
      <c r="E17" s="91" t="n"/>
      <c r="F17" s="51" t="n"/>
      <c r="G17" s="270" t="n"/>
    </row>
    <row r="18">
      <c r="A18" s="132" t="inlineStr">
        <is>
          <t>Cleaning</t>
        </is>
      </c>
      <c r="B18" s="91" t="n"/>
      <c r="C18" s="91" t="n"/>
      <c r="D18" s="143">
        <f>B18+C18</f>
        <v/>
      </c>
      <c r="E18" s="91" t="n"/>
      <c r="F18" s="51" t="n"/>
      <c r="G18" s="270" t="n"/>
    </row>
    <row r="19">
      <c r="A19" s="132" t="inlineStr">
        <is>
          <t>Council rates</t>
        </is>
      </c>
      <c r="B19" s="91" t="n"/>
      <c r="C19" s="91" t="n"/>
      <c r="D19" s="143">
        <f>B19+C19</f>
        <v/>
      </c>
      <c r="E19" s="91" t="n"/>
      <c r="F19" s="51" t="n"/>
      <c r="G19" s="270" t="n"/>
    </row>
    <row r="20">
      <c r="A20" s="132" t="inlineStr">
        <is>
          <t>Capital allowances</t>
        </is>
      </c>
      <c r="B20" s="91" t="n"/>
      <c r="C20" s="91" t="n"/>
      <c r="D20" s="143">
        <f>B20+C20</f>
        <v/>
      </c>
      <c r="E20" s="91" t="n"/>
      <c r="F20" s="51" t="n"/>
      <c r="G20" s="270" t="n"/>
    </row>
    <row r="21">
      <c r="A21" s="132" t="inlineStr">
        <is>
          <t>Gardening</t>
        </is>
      </c>
      <c r="B21" s="91" t="n"/>
      <c r="C21" s="91" t="n"/>
      <c r="D21" s="143">
        <f>B21+C21</f>
        <v/>
      </c>
      <c r="E21" s="91" t="n"/>
      <c r="F21" s="51" t="n"/>
      <c r="G21" s="270" t="n"/>
    </row>
    <row r="22">
      <c r="A22" s="132" t="inlineStr">
        <is>
          <t>Insurance</t>
        </is>
      </c>
      <c r="B22" s="91" t="n"/>
      <c r="C22" s="91" t="n"/>
      <c r="D22" s="143">
        <f>B22+C22</f>
        <v/>
      </c>
      <c r="E22" s="91" t="n"/>
      <c r="F22" s="51" t="n"/>
      <c r="G22" s="270" t="n"/>
    </row>
    <row r="23">
      <c r="A23" s="132" t="inlineStr">
        <is>
          <t>Interest on loans</t>
        </is>
      </c>
      <c r="B23" s="91" t="n"/>
      <c r="C23" s="91" t="n"/>
      <c r="D23" s="143">
        <f>B23+C23</f>
        <v/>
      </c>
      <c r="E23" s="91" t="n"/>
      <c r="F23" s="51" t="n"/>
      <c r="G23" s="270" t="n"/>
    </row>
    <row r="24">
      <c r="A24" s="132" t="inlineStr">
        <is>
          <t>Land tax</t>
        </is>
      </c>
      <c r="B24" s="91" t="n"/>
      <c r="C24" s="91" t="n"/>
      <c r="D24" s="143">
        <f>B24+C24</f>
        <v/>
      </c>
      <c r="E24" s="91" t="n"/>
      <c r="F24" s="51" t="n"/>
      <c r="G24" s="270" t="n"/>
    </row>
    <row r="25">
      <c r="A25" s="132" t="inlineStr">
        <is>
          <t>Legal fees</t>
        </is>
      </c>
      <c r="B25" s="91" t="n"/>
      <c r="C25" s="91" t="n"/>
      <c r="D25" s="143">
        <f>B25+C25</f>
        <v/>
      </c>
      <c r="E25" s="91" t="n"/>
      <c r="F25" s="51" t="n"/>
      <c r="G25" s="270" t="n"/>
    </row>
    <row r="26">
      <c r="A26" s="132" t="inlineStr">
        <is>
          <t>Pest control</t>
        </is>
      </c>
      <c r="B26" s="91" t="n"/>
      <c r="C26" s="91" t="n"/>
      <c r="D26" s="143">
        <f>B26+C26</f>
        <v/>
      </c>
      <c r="E26" s="91" t="n"/>
      <c r="F26" s="51" t="n"/>
      <c r="G26" s="270" t="n"/>
    </row>
    <row r="27">
      <c r="A27" s="132" t="inlineStr">
        <is>
          <t>Agent fees &amp; commission</t>
        </is>
      </c>
      <c r="B27" s="91" t="n"/>
      <c r="C27" s="91" t="n"/>
      <c r="D27" s="143">
        <f>B27+C27</f>
        <v/>
      </c>
      <c r="E27" s="91" t="n"/>
      <c r="F27" s="51" t="n"/>
      <c r="G27" s="270" t="n"/>
    </row>
    <row r="28">
      <c r="A28" s="132" t="inlineStr">
        <is>
          <t>Repairs &amp; maintenance</t>
        </is>
      </c>
      <c r="B28" s="91" t="n"/>
      <c r="C28" s="91" t="n"/>
      <c r="D28" s="143">
        <f>B28+C28</f>
        <v/>
      </c>
      <c r="E28" s="91" t="n"/>
      <c r="F28" s="51" t="n"/>
      <c r="G28" s="270" t="n"/>
    </row>
    <row r="29">
      <c r="A29" s="132" t="inlineStr">
        <is>
          <t>Capital works</t>
        </is>
      </c>
      <c r="B29" s="91" t="n"/>
      <c r="C29" s="91" t="n"/>
      <c r="D29" s="143">
        <f>B29+C29</f>
        <v/>
      </c>
      <c r="E29" s="91" t="n"/>
      <c r="F29" s="51" t="n"/>
      <c r="G29" s="270" t="n"/>
    </row>
    <row r="30">
      <c r="A30" s="132" t="inlineStr">
        <is>
          <t>Stationery, phone, postage</t>
        </is>
      </c>
      <c r="B30" s="91" t="n"/>
      <c r="C30" s="91" t="n"/>
      <c r="D30" s="143">
        <f>B30+C30</f>
        <v/>
      </c>
      <c r="E30" s="91" t="n"/>
      <c r="F30" s="51" t="n"/>
      <c r="G30" s="270" t="n"/>
    </row>
    <row r="31">
      <c r="A31" s="132" t="inlineStr">
        <is>
          <t>Travel (non-deductible unless excepted)</t>
        </is>
      </c>
      <c r="B31" s="91" t="n"/>
      <c r="C31" s="91" t="n"/>
      <c r="D31" s="143">
        <f>B31+C31</f>
        <v/>
      </c>
      <c r="E31" s="91" t="n"/>
      <c r="F31" s="51" t="n"/>
      <c r="G31" s="270" t="n"/>
    </row>
    <row r="32">
      <c r="A32" s="132" t="inlineStr">
        <is>
          <t>Water charges</t>
        </is>
      </c>
      <c r="B32" s="91" t="n"/>
      <c r="C32" s="91" t="n"/>
      <c r="D32" s="143">
        <f>B32+C32</f>
        <v/>
      </c>
      <c r="E32" s="91" t="n"/>
      <c r="F32" s="51" t="n"/>
      <c r="G32" s="270" t="n"/>
    </row>
    <row r="33">
      <c r="A33" s="132" t="inlineStr">
        <is>
          <t>Sundry</t>
        </is>
      </c>
      <c r="B33" s="91" t="n"/>
      <c r="C33" s="91" t="n"/>
      <c r="D33" s="143">
        <f>B33+C33</f>
        <v/>
      </c>
      <c r="E33" s="91" t="n"/>
      <c r="F33" s="51" t="n"/>
      <c r="G33" s="270" t="n"/>
    </row>
    <row r="34">
      <c r="A34" s="120" t="inlineStr">
        <is>
          <t>TOTAL EXPENSES</t>
        </is>
      </c>
      <c r="B34" s="139">
        <f>SUM(B15:B33)</f>
        <v/>
      </c>
      <c r="C34" s="139">
        <f>SUM(C15:C33)</f>
        <v/>
      </c>
      <c r="D34" s="139">
        <f>SUM(D15:D33)</f>
        <v/>
      </c>
      <c r="E34" s="139">
        <f>SUM(E15:E33)</f>
        <v/>
      </c>
      <c r="F34" s="273" t="n"/>
      <c r="G34" s="270" t="n"/>
    </row>
    <row r="35">
      <c r="A35" s="273" t="n"/>
      <c r="B35" s="273" t="n"/>
      <c r="C35" s="273" t="n"/>
      <c r="D35" s="273" t="n"/>
      <c r="E35" s="273" t="n"/>
      <c r="F35" s="273" t="n"/>
      <c r="G35" s="270" t="n"/>
    </row>
    <row r="36">
      <c r="A36" s="120" t="inlineStr">
        <is>
          <t>NET RENT (100%)</t>
        </is>
      </c>
      <c r="B36" s="312">
        <f>B12-B34</f>
        <v/>
      </c>
      <c r="C36" s="312">
        <f>C12-C34</f>
        <v/>
      </c>
      <c r="D36" s="146">
        <f>D12-D34</f>
        <v/>
      </c>
      <c r="E36" s="146">
        <f>E12-E34</f>
        <v/>
      </c>
      <c r="F36" s="273" t="n"/>
      <c r="G36" s="270" t="n"/>
    </row>
    <row r="37">
      <c r="A37" s="120" t="inlineStr">
        <is>
          <t>Net rent — owner's share</t>
        </is>
      </c>
      <c r="B37" s="312">
        <f>B36*$B$4</f>
        <v/>
      </c>
      <c r="C37" s="312">
        <f>C36*$B$4</f>
        <v/>
      </c>
      <c r="D37" s="146">
        <f>D36*$B$4</f>
        <v/>
      </c>
      <c r="E37" s="146">
        <f>E36*$B$4</f>
        <v/>
      </c>
      <c r="F37" s="273" t="n"/>
      <c r="G37" s="270" t="n"/>
    </row>
    <row r="38">
      <c r="A38" s="270" t="n"/>
      <c r="B38" s="270" t="n"/>
      <c r="C38" s="270" t="n"/>
      <c r="D38" s="270" t="n"/>
      <c r="E38" s="270" t="n"/>
      <c r="F38" s="270" t="n"/>
      <c r="G38" s="270" t="n"/>
    </row>
    <row r="39" ht="18" customHeight="1">
      <c r="A39" s="147" t="inlineStr">
        <is>
          <t>SUPPORTING BLOCKS  ·  the documents behind a line, or the inputs behind a figure this paper worked out</t>
        </is>
      </c>
    </row>
    <row r="40">
      <c r="A40" s="290" t="n"/>
      <c r="B40" s="290" t="inlineStr">
        <is>
          <t>S1</t>
        </is>
      </c>
      <c r="C40" s="290" t="n"/>
      <c r="D40" s="290" t="n"/>
      <c r="E40" s="291" t="n"/>
      <c r="F40" s="290" t="n"/>
      <c r="G40" s="270" t="n"/>
    </row>
    <row r="41">
      <c r="A41" s="57" t="n"/>
      <c r="B41" s="273" t="n"/>
      <c r="C41" s="51" t="n"/>
      <c r="D41" s="91" t="n"/>
      <c r="E41" s="270" t="n"/>
      <c r="F41" s="273" t="n"/>
      <c r="G41" s="270" t="n"/>
    </row>
    <row r="42">
      <c r="A42" s="57" t="n"/>
      <c r="B42" s="273" t="n"/>
      <c r="C42" s="51" t="n"/>
      <c r="D42" s="91" t="n"/>
      <c r="E42" s="270" t="n"/>
      <c r="F42" s="273" t="n"/>
      <c r="G42" s="270" t="n"/>
    </row>
    <row r="43">
      <c r="A43" s="57" t="n"/>
      <c r="B43" s="273" t="n"/>
      <c r="C43" s="51" t="n"/>
      <c r="D43" s="91" t="n"/>
      <c r="E43" s="270" t="n"/>
      <c r="F43" s="273" t="n"/>
      <c r="G43" s="270" t="n"/>
    </row>
    <row r="44">
      <c r="A44" s="57" t="n"/>
      <c r="B44" s="273" t="n"/>
      <c r="C44" s="51" t="n"/>
      <c r="D44" s="91" t="n"/>
      <c r="E44" s="270" t="n"/>
      <c r="F44" s="273" t="n"/>
      <c r="G44" s="270" t="n"/>
    </row>
    <row r="45">
      <c r="A45" s="57" t="n"/>
      <c r="B45" s="273" t="n"/>
      <c r="C45" s="51" t="n"/>
      <c r="D45" s="91" t="n"/>
      <c r="E45" s="270" t="n"/>
      <c r="F45" s="273" t="n"/>
      <c r="G45" s="270" t="n"/>
    </row>
    <row r="46">
      <c r="A46" s="57" t="n"/>
      <c r="B46" s="273" t="n"/>
      <c r="C46" s="51" t="n"/>
      <c r="D46" s="91" t="n"/>
      <c r="E46" s="270" t="n"/>
      <c r="F46" s="273" t="n"/>
      <c r="G46" s="270" t="n"/>
    </row>
    <row r="47">
      <c r="A47" s="149" t="inlineStr">
        <is>
          <t>Total</t>
        </is>
      </c>
      <c r="B47" s="273" t="n"/>
      <c r="C47" s="273" t="n"/>
      <c r="D47" s="139">
        <f>SUM(D41:D46)</f>
        <v/>
      </c>
      <c r="E47" s="270" t="n"/>
      <c r="F47" s="51" t="n"/>
      <c r="G47" s="270" t="n"/>
    </row>
    <row r="48">
      <c r="A48" s="270" t="n"/>
      <c r="B48" s="270" t="n"/>
      <c r="C48" s="270" t="n"/>
      <c r="D48" s="270" t="n"/>
      <c r="E48" s="270" t="n"/>
      <c r="F48" s="270" t="n"/>
      <c r="G48" s="270" t="n"/>
    </row>
    <row r="49">
      <c r="A49" s="290" t="n"/>
      <c r="B49" s="290" t="inlineStr">
        <is>
          <t>S2</t>
        </is>
      </c>
      <c r="C49" s="290" t="n"/>
      <c r="D49" s="290" t="n"/>
      <c r="E49" s="291" t="n"/>
      <c r="F49" s="290" t="n"/>
      <c r="G49" s="270" t="n"/>
    </row>
    <row r="50">
      <c r="A50" s="57" t="n"/>
      <c r="B50" s="273" t="n"/>
      <c r="C50" s="51" t="n"/>
      <c r="D50" s="91" t="n"/>
      <c r="E50" s="270" t="n"/>
      <c r="F50" s="273" t="n"/>
      <c r="G50" s="270" t="n"/>
    </row>
    <row r="51">
      <c r="A51" s="57" t="n"/>
      <c r="B51" s="273" t="n"/>
      <c r="C51" s="51" t="n"/>
      <c r="D51" s="91" t="n"/>
      <c r="E51" s="270" t="n"/>
      <c r="F51" s="273" t="n"/>
      <c r="G51" s="270" t="n"/>
    </row>
    <row r="52">
      <c r="A52" s="57" t="n"/>
      <c r="B52" s="273" t="n"/>
      <c r="C52" s="51" t="n"/>
      <c r="D52" s="91" t="n"/>
      <c r="E52" s="270" t="n"/>
      <c r="F52" s="273" t="n"/>
      <c r="G52" s="270" t="n"/>
    </row>
    <row r="53">
      <c r="A53" s="57" t="n"/>
      <c r="B53" s="273" t="n"/>
      <c r="C53" s="51" t="n"/>
      <c r="D53" s="91" t="n"/>
      <c r="E53" s="270" t="n"/>
      <c r="F53" s="273" t="n"/>
      <c r="G53" s="270" t="n"/>
    </row>
    <row r="54">
      <c r="A54" s="57" t="n"/>
      <c r="B54" s="273" t="n"/>
      <c r="C54" s="51" t="n"/>
      <c r="D54" s="91" t="n"/>
      <c r="E54" s="270" t="n"/>
      <c r="F54" s="273" t="n"/>
      <c r="G54" s="270" t="n"/>
    </row>
    <row r="55">
      <c r="A55" s="57" t="n"/>
      <c r="B55" s="273" t="n"/>
      <c r="C55" s="51" t="n"/>
      <c r="D55" s="91" t="n"/>
      <c r="E55" s="270" t="n"/>
      <c r="F55" s="273" t="n"/>
      <c r="G55" s="270" t="n"/>
    </row>
    <row r="56">
      <c r="A56" s="149" t="inlineStr">
        <is>
          <t>Total</t>
        </is>
      </c>
      <c r="B56" s="273" t="n"/>
      <c r="C56" s="273" t="n"/>
      <c r="D56" s="139">
        <f>SUM(D50:D55)</f>
        <v/>
      </c>
      <c r="E56" s="270" t="n"/>
      <c r="F56" s="51" t="n"/>
      <c r="G56" s="270" t="n"/>
    </row>
    <row r="57">
      <c r="A57" s="270" t="n"/>
      <c r="B57" s="270" t="n"/>
      <c r="C57" s="270" t="n"/>
      <c r="D57" s="270" t="n"/>
      <c r="E57" s="270" t="n"/>
      <c r="F57" s="270" t="n"/>
      <c r="G57" s="270" t="n"/>
    </row>
    <row r="58">
      <c r="A58" s="290" t="n"/>
      <c r="B58" s="290" t="inlineStr">
        <is>
          <t>S3</t>
        </is>
      </c>
      <c r="C58" s="290" t="n"/>
      <c r="D58" s="290" t="n"/>
      <c r="E58" s="291" t="n"/>
      <c r="F58" s="290" t="n"/>
      <c r="G58" s="270" t="n"/>
    </row>
    <row r="59">
      <c r="A59" s="57" t="n"/>
      <c r="B59" s="273" t="n"/>
      <c r="C59" s="51" t="n"/>
      <c r="D59" s="91" t="n"/>
      <c r="E59" s="270" t="n"/>
      <c r="F59" s="273" t="n"/>
      <c r="G59" s="270" t="n"/>
    </row>
    <row r="60">
      <c r="A60" s="57" t="n"/>
      <c r="B60" s="273" t="n"/>
      <c r="C60" s="51" t="n"/>
      <c r="D60" s="91" t="n"/>
      <c r="E60" s="270" t="n"/>
      <c r="F60" s="273" t="n"/>
      <c r="G60" s="270" t="n"/>
    </row>
    <row r="61">
      <c r="A61" s="57" t="n"/>
      <c r="B61" s="273" t="n"/>
      <c r="C61" s="51" t="n"/>
      <c r="D61" s="91" t="n"/>
      <c r="E61" s="270" t="n"/>
      <c r="F61" s="273" t="n"/>
      <c r="G61" s="270" t="n"/>
    </row>
    <row r="62">
      <c r="A62" s="57" t="n"/>
      <c r="B62" s="273" t="n"/>
      <c r="C62" s="51" t="n"/>
      <c r="D62" s="91" t="n"/>
      <c r="E62" s="270" t="n"/>
      <c r="F62" s="273" t="n"/>
      <c r="G62" s="270" t="n"/>
    </row>
    <row r="63">
      <c r="A63" s="57" t="n"/>
      <c r="B63" s="273" t="n"/>
      <c r="C63" s="51" t="n"/>
      <c r="D63" s="91" t="n"/>
      <c r="E63" s="270" t="n"/>
      <c r="F63" s="273" t="n"/>
      <c r="G63" s="270" t="n"/>
    </row>
    <row r="64">
      <c r="A64" s="57" t="n"/>
      <c r="B64" s="273" t="n"/>
      <c r="C64" s="51" t="n"/>
      <c r="D64" s="91" t="n"/>
      <c r="E64" s="270" t="n"/>
      <c r="F64" s="273" t="n"/>
      <c r="G64" s="270" t="n"/>
    </row>
    <row r="65">
      <c r="A65" s="149" t="inlineStr">
        <is>
          <t>Total</t>
        </is>
      </c>
      <c r="B65" s="273" t="n"/>
      <c r="C65" s="273" t="n"/>
      <c r="D65" s="139">
        <f>SUM(D59:D64)</f>
        <v/>
      </c>
      <c r="E65" s="270" t="n"/>
      <c r="F65" s="51" t="n"/>
      <c r="G65" s="270" t="n"/>
    </row>
    <row r="66">
      <c r="A66" s="270" t="n"/>
      <c r="B66" s="270" t="n"/>
      <c r="C66" s="270" t="n"/>
      <c r="D66" s="270" t="n"/>
      <c r="E66" s="270" t="n"/>
      <c r="F66" s="270" t="n"/>
      <c r="G66" s="270" t="n"/>
    </row>
    <row r="67">
      <c r="A67" s="290" t="n"/>
      <c r="B67" s="290" t="inlineStr">
        <is>
          <t>S4</t>
        </is>
      </c>
      <c r="C67" s="290" t="n"/>
      <c r="D67" s="290" t="n"/>
      <c r="E67" s="291" t="n"/>
      <c r="F67" s="290" t="n"/>
      <c r="G67" s="270" t="n"/>
    </row>
    <row r="68">
      <c r="A68" s="57" t="n"/>
      <c r="B68" s="273" t="n"/>
      <c r="C68" s="51" t="n"/>
      <c r="D68" s="91" t="n"/>
      <c r="E68" s="270" t="n"/>
      <c r="F68" s="273" t="n"/>
      <c r="G68" s="270" t="n"/>
    </row>
    <row r="69">
      <c r="A69" s="57" t="n"/>
      <c r="B69" s="273" t="n"/>
      <c r="C69" s="51" t="n"/>
      <c r="D69" s="91" t="n"/>
      <c r="E69" s="270" t="n"/>
      <c r="F69" s="273" t="n"/>
      <c r="G69" s="270" t="n"/>
    </row>
    <row r="70">
      <c r="A70" s="57" t="n"/>
      <c r="B70" s="273" t="n"/>
      <c r="C70" s="51" t="n"/>
      <c r="D70" s="91" t="n"/>
      <c r="E70" s="270" t="n"/>
      <c r="F70" s="273" t="n"/>
      <c r="G70" s="270" t="n"/>
    </row>
    <row r="71">
      <c r="A71" s="57" t="n"/>
      <c r="B71" s="273" t="n"/>
      <c r="C71" s="51" t="n"/>
      <c r="D71" s="91" t="n"/>
      <c r="E71" s="270" t="n"/>
      <c r="F71" s="273" t="n"/>
      <c r="G71" s="270" t="n"/>
    </row>
    <row r="72">
      <c r="A72" s="57" t="n"/>
      <c r="B72" s="273" t="n"/>
      <c r="C72" s="51" t="n"/>
      <c r="D72" s="91" t="n"/>
      <c r="E72" s="270" t="n"/>
      <c r="F72" s="273" t="n"/>
      <c r="G72" s="270" t="n"/>
    </row>
    <row r="73">
      <c r="A73" s="57" t="n"/>
      <c r="B73" s="273" t="n"/>
      <c r="C73" s="51" t="n"/>
      <c r="D73" s="91" t="n"/>
      <c r="E73" s="270" t="n"/>
      <c r="F73" s="273" t="n"/>
      <c r="G73" s="270" t="n"/>
    </row>
    <row r="74">
      <c r="A74" s="149" t="inlineStr">
        <is>
          <t>Total</t>
        </is>
      </c>
      <c r="B74" s="273" t="n"/>
      <c r="C74" s="273" t="n"/>
      <c r="D74" s="139">
        <f>SUM(D68:D73)</f>
        <v/>
      </c>
      <c r="E74" s="270" t="n"/>
      <c r="F74" s="51" t="n"/>
      <c r="G74" s="270" t="n"/>
    </row>
    <row r="75">
      <c r="A75" s="270" t="n"/>
      <c r="B75" s="270" t="n"/>
      <c r="C75" s="270" t="n"/>
      <c r="D75" s="270" t="n"/>
      <c r="E75" s="270" t="n"/>
      <c r="F75" s="270" t="n"/>
      <c r="G75" s="270" t="n"/>
    </row>
    <row r="76">
      <c r="A76" s="290" t="n"/>
      <c r="B76" s="290" t="inlineStr">
        <is>
          <t>S5</t>
        </is>
      </c>
      <c r="C76" s="290" t="n"/>
      <c r="D76" s="290" t="n"/>
      <c r="E76" s="291" t="n"/>
      <c r="F76" s="290" t="n"/>
      <c r="G76" s="270" t="n"/>
    </row>
    <row r="77">
      <c r="A77" s="57" t="n"/>
      <c r="B77" s="273" t="n"/>
      <c r="C77" s="51" t="n"/>
      <c r="D77" s="91" t="n"/>
      <c r="E77" s="270" t="n"/>
      <c r="F77" s="273" t="n"/>
      <c r="G77" s="270" t="n"/>
    </row>
    <row r="78">
      <c r="A78" s="57" t="n"/>
      <c r="B78" s="273" t="n"/>
      <c r="C78" s="51" t="n"/>
      <c r="D78" s="91" t="n"/>
      <c r="E78" s="270" t="n"/>
      <c r="F78" s="273" t="n"/>
      <c r="G78" s="270" t="n"/>
    </row>
    <row r="79">
      <c r="A79" s="57" t="n"/>
      <c r="B79" s="273" t="n"/>
      <c r="C79" s="51" t="n"/>
      <c r="D79" s="91" t="n"/>
      <c r="E79" s="270" t="n"/>
      <c r="F79" s="273" t="n"/>
      <c r="G79" s="270" t="n"/>
    </row>
    <row r="80">
      <c r="A80" s="57" t="n"/>
      <c r="B80" s="273" t="n"/>
      <c r="C80" s="51" t="n"/>
      <c r="D80" s="91" t="n"/>
      <c r="E80" s="270" t="n"/>
      <c r="F80" s="273" t="n"/>
      <c r="G80" s="270" t="n"/>
    </row>
    <row r="81">
      <c r="A81" s="57" t="n"/>
      <c r="B81" s="273" t="n"/>
      <c r="C81" s="51" t="n"/>
      <c r="D81" s="91" t="n"/>
      <c r="E81" s="270" t="n"/>
      <c r="F81" s="273" t="n"/>
      <c r="G81" s="270" t="n"/>
    </row>
    <row r="82">
      <c r="A82" s="57" t="n"/>
      <c r="B82" s="273" t="n"/>
      <c r="C82" s="51" t="n"/>
      <c r="D82" s="91" t="n"/>
      <c r="E82" s="270" t="n"/>
      <c r="F82" s="273" t="n"/>
      <c r="G82" s="270" t="n"/>
    </row>
    <row r="83">
      <c r="A83" s="149" t="inlineStr">
        <is>
          <t>Total</t>
        </is>
      </c>
      <c r="B83" s="273" t="n"/>
      <c r="C83" s="273" t="n"/>
      <c r="D83" s="139">
        <f>SUM(D77:D82)</f>
        <v/>
      </c>
      <c r="E83" s="270" t="n"/>
      <c r="F83" s="51" t="n"/>
      <c r="G83" s="270" t="n"/>
    </row>
    <row r="84">
      <c r="A84" s="270" t="n"/>
      <c r="B84" s="270" t="n"/>
      <c r="C84" s="270" t="n"/>
      <c r="D84" s="270" t="n"/>
      <c r="E84" s="270" t="n"/>
      <c r="F84" s="270" t="n"/>
      <c r="G84" s="270" t="n"/>
    </row>
    <row r="85">
      <c r="A85" s="290" t="n"/>
      <c r="B85" s="290" t="inlineStr">
        <is>
          <t>S6</t>
        </is>
      </c>
      <c r="C85" s="290" t="n"/>
      <c r="D85" s="290" t="n"/>
      <c r="E85" s="291" t="n"/>
      <c r="F85" s="290" t="n"/>
      <c r="G85" s="270" t="n"/>
    </row>
    <row r="86">
      <c r="A86" s="57" t="n"/>
      <c r="B86" s="273" t="n"/>
      <c r="C86" s="51" t="n"/>
      <c r="D86" s="91" t="n"/>
      <c r="E86" s="270" t="n"/>
      <c r="F86" s="273" t="n"/>
      <c r="G86" s="270" t="n"/>
    </row>
    <row r="87">
      <c r="A87" s="57" t="n"/>
      <c r="B87" s="273" t="n"/>
      <c r="C87" s="51" t="n"/>
      <c r="D87" s="91" t="n"/>
      <c r="E87" s="270" t="n"/>
      <c r="F87" s="273" t="n"/>
      <c r="G87" s="270" t="n"/>
    </row>
    <row r="88">
      <c r="A88" s="57" t="n"/>
      <c r="B88" s="273" t="n"/>
      <c r="C88" s="51" t="n"/>
      <c r="D88" s="91" t="n"/>
      <c r="E88" s="270" t="n"/>
      <c r="F88" s="273" t="n"/>
      <c r="G88" s="270" t="n"/>
    </row>
    <row r="89">
      <c r="A89" s="57" t="n"/>
      <c r="B89" s="273" t="n"/>
      <c r="C89" s="51" t="n"/>
      <c r="D89" s="91" t="n"/>
      <c r="E89" s="270" t="n"/>
      <c r="F89" s="273" t="n"/>
      <c r="G89" s="270" t="n"/>
    </row>
    <row r="90">
      <c r="A90" s="57" t="n"/>
      <c r="B90" s="273" t="n"/>
      <c r="C90" s="51" t="n"/>
      <c r="D90" s="91" t="n"/>
      <c r="E90" s="270" t="n"/>
      <c r="F90" s="273" t="n"/>
      <c r="G90" s="270" t="n"/>
    </row>
    <row r="91">
      <c r="A91" s="57" t="n"/>
      <c r="B91" s="273" t="n"/>
      <c r="C91" s="51" t="n"/>
      <c r="D91" s="91" t="n"/>
      <c r="E91" s="270" t="n"/>
      <c r="F91" s="273" t="n"/>
      <c r="G91" s="270" t="n"/>
    </row>
    <row r="92">
      <c r="A92" s="149" t="inlineStr">
        <is>
          <t>Total</t>
        </is>
      </c>
      <c r="B92" s="273" t="n"/>
      <c r="C92" s="273" t="n"/>
      <c r="D92" s="139">
        <f>SUM(D86:D91)</f>
        <v/>
      </c>
      <c r="E92" s="270" t="n"/>
      <c r="F92" s="51" t="n"/>
      <c r="G92" s="270" t="n"/>
    </row>
    <row r="93">
      <c r="A93" s="270" t="n"/>
      <c r="B93" s="270" t="n"/>
      <c r="C93" s="270" t="n"/>
      <c r="D93" s="270" t="n"/>
      <c r="E93" s="270" t="n"/>
      <c r="F93" s="270" t="n"/>
      <c r="G93" s="270" t="n"/>
    </row>
    <row r="94" ht="28" customHeight="1">
      <c r="A94" s="103" t="inlineStr">
        <is>
          <t>Unused blocks and unused document rows fold away on the delivered file (scripts/fold_empty_rows.py); a block a schedule line links to always stays visible.</t>
        </is>
      </c>
    </row>
    <row r="96">
      <c r="A96" s="179" t="inlineStr">
        <is>
          <t>LOAN FACTS  ·  interest is deductible to the extent the borrowed funds were USED to produce this rent (s8-1) — never because this property secures the loan</t>
        </is>
      </c>
    </row>
    <row r="97">
      <c r="A97" s="6" t="inlineStr">
        <is>
          <t>Lender &amp; account / facility</t>
        </is>
      </c>
      <c r="B97" s="5" t="n"/>
    </row>
    <row r="98">
      <c r="A98" s="6" t="inlineStr">
        <is>
          <t>Drawn, redrawn or refinanced — date(s)</t>
        </is>
      </c>
      <c r="B98" s="5" t="n"/>
    </row>
    <row r="99">
      <c r="A99" s="6" t="inlineStr">
        <is>
          <t>What the borrowed funds were actually used for</t>
        </is>
      </c>
      <c r="B99" s="5" t="n"/>
    </row>
    <row r="100">
      <c r="A100" s="4" t="inlineStr">
        <is>
          <t>A drawdown, redraw or refinance during or after the year needs its purpose recorded here before the interest is claimed: money borrowed for anything private is not deductible however the loan is secured, and a loan drawn after the property was first let cannot be assumed to have funded it. If the documents do not establish the use, still enter the claim and raise a High review point naming the document that would settle it.</t>
        </is>
      </c>
    </row>
  </sheetData>
  <mergeCells count="8">
    <mergeCell ref="A14:G14"/>
    <mergeCell ref="F2:G2"/>
    <mergeCell ref="A1:G1"/>
    <mergeCell ref="A94:G94"/>
    <mergeCell ref="D2:E2"/>
    <mergeCell ref="A39:G39"/>
    <mergeCell ref="A96:G96"/>
    <mergeCell ref="A2:C2"/>
  </mergeCells>
  <pageMargins left="0.75" right="0.75" top="1" bottom="1" header="0.5" footer="0.5"/>
  <pageSetup orientation="landscape" fitToHeight="0" fitToWidth="1"/>
</worksheet>
</file>

<file path=xl/worksheets/sheet19.xml><?xml version="1.0" encoding="utf-8"?>
<worksheet xmlns="http://schemas.openxmlformats.org/spreadsheetml/2006/main">
  <sheetPr>
    <tabColor rgb="003E8E7E"/>
    <outlinePr summaryBelow="1" summaryRight="1"/>
    <pageSetUpPr fitToPage="1"/>
  </sheetPr>
  <dimension ref="A1:G100"/>
  <sheetViews>
    <sheetView showGridLines="0" tabSelected="0" workbookViewId="0">
      <pane ySplit="9" topLeftCell="A10" activePane="bottomLeft" state="frozen"/>
      <selection pane="bottomLeft" activeCell="A1" sqref="A1"/>
    </sheetView>
  </sheetViews>
  <sheetFormatPr baseColWidth="8" defaultRowHeight="15"/>
  <cols>
    <col width="48" customWidth="1" min="1" max="1"/>
    <col width="13" customWidth="1" min="2" max="2"/>
    <col width="15" customWidth="1" min="3" max="3"/>
    <col width="13" customWidth="1" min="4" max="4"/>
    <col width="12" customWidth="1" min="5" max="5"/>
    <col width="16" customWidth="1" min="6" max="6"/>
    <col width="4" customWidth="1" min="7" max="7"/>
  </cols>
  <sheetData>
    <row r="1" ht="24" customHeight="1">
      <c r="A1" s="81" t="inlineStr">
        <is>
          <t>21c  ·  Rental property — one property per sheet</t>
        </is>
      </c>
      <c r="B1" s="65" t="n"/>
      <c r="C1" s="65" t="n"/>
      <c r="D1" s="65" t="n"/>
      <c r="E1" s="65" t="n"/>
      <c r="F1" s="65" t="n"/>
      <c r="G1" s="65" t="n"/>
    </row>
    <row r="2">
      <c r="A2" s="111">
        <f>'00 Index'!$C$3&amp;"    ·    FY "&amp;'00 Index'!$C$4</f>
        <v/>
      </c>
      <c r="D2" s="112" t="inlineStr">
        <is>
          <t>ATO item(s):</t>
        </is>
      </c>
      <c r="F2" s="113" t="inlineStr">
        <is>
          <t>21</t>
        </is>
      </c>
    </row>
    <row r="3">
      <c r="A3" s="157" t="inlineStr">
        <is>
          <t>Property address</t>
        </is>
      </c>
      <c r="B3" s="5" t="n"/>
      <c r="C3" s="270" t="n"/>
      <c r="D3" s="270" t="n"/>
      <c r="E3" s="270" t="n"/>
      <c r="F3" s="270" t="n"/>
      <c r="G3" s="270" t="n"/>
    </row>
    <row r="4">
      <c r="A4" s="157" t="inlineStr">
        <is>
          <t>Ownership %</t>
        </is>
      </c>
      <c r="B4" s="59" t="n"/>
      <c r="C4" s="270" t="n"/>
      <c r="D4" s="270" t="n"/>
      <c r="E4" s="270" t="n"/>
      <c r="F4" s="270" t="n"/>
      <c r="G4" s="270" t="n"/>
    </row>
    <row r="5">
      <c r="A5" s="157" t="inlineStr">
        <is>
          <t>Weeks rented</t>
        </is>
      </c>
      <c r="B5" s="5" t="n"/>
      <c r="C5" s="270" t="n"/>
      <c r="D5" s="270" t="n"/>
      <c r="E5" s="270" t="n"/>
      <c r="F5" s="270" t="n"/>
      <c r="G5" s="270" t="n"/>
    </row>
    <row r="6">
      <c r="A6" s="157" t="inlineStr">
        <is>
          <t>Weeks available</t>
        </is>
      </c>
      <c r="B6" s="5" t="n"/>
      <c r="C6" s="270" t="n"/>
      <c r="D6" s="270" t="n"/>
      <c r="E6" s="270" t="n"/>
      <c r="F6" s="270" t="n"/>
      <c r="G6" s="270" t="n"/>
    </row>
    <row r="7">
      <c r="A7" s="157" t="inlineStr">
        <is>
          <t>Managing agent</t>
        </is>
      </c>
      <c r="B7" s="5" t="n"/>
      <c r="C7" s="270" t="n"/>
      <c r="D7" s="270" t="n"/>
      <c r="E7" s="270" t="n"/>
      <c r="F7" s="270" t="n"/>
      <c r="G7" s="270" t="n"/>
    </row>
    <row r="8" ht="6" customHeight="1">
      <c r="A8" s="270" t="n"/>
      <c r="B8" s="270" t="n"/>
      <c r="C8" s="270" t="n"/>
      <c r="D8" s="270" t="n"/>
      <c r="E8" s="270" t="n"/>
      <c r="F8" s="270" t="n"/>
      <c r="G8" s="270" t="n"/>
    </row>
    <row r="9" ht="26" customHeight="1">
      <c r="A9" s="9" t="inlineStr">
        <is>
          <t>Item</t>
        </is>
      </c>
      <c r="B9" s="9" t="inlineStr">
        <is>
          <t>Agent stmt</t>
        </is>
      </c>
      <c r="C9" s="9" t="inlineStr">
        <is>
          <t>Paid personally</t>
        </is>
      </c>
      <c r="D9" s="9" t="inlineStr">
        <is>
          <t>Total</t>
        </is>
      </c>
      <c r="E9" s="9" t="inlineStr">
        <is>
          <t>Prior year</t>
        </is>
      </c>
      <c r="F9" s="9" t="inlineStr">
        <is>
          <t>Ref</t>
        </is>
      </c>
      <c r="G9" s="50" t="inlineStr"/>
    </row>
    <row r="10">
      <c r="A10" s="132" t="inlineStr">
        <is>
          <t>Rental income</t>
        </is>
      </c>
      <c r="B10" s="91" t="n"/>
      <c r="C10" s="91" t="n"/>
      <c r="D10" s="143">
        <f>B10+C10</f>
        <v/>
      </c>
      <c r="E10" s="91" t="n"/>
      <c r="F10" s="51" t="n"/>
      <c r="G10" s="270" t="n"/>
    </row>
    <row r="11">
      <c r="A11" s="132" t="inlineStr">
        <is>
          <t>Other rental income</t>
        </is>
      </c>
      <c r="B11" s="91" t="n"/>
      <c r="C11" s="91" t="n"/>
      <c r="D11" s="143">
        <f>B11+C11</f>
        <v/>
      </c>
      <c r="E11" s="91" t="n"/>
      <c r="F11" s="51" t="n"/>
      <c r="G11" s="270" t="n"/>
    </row>
    <row r="12">
      <c r="A12" s="120" t="inlineStr">
        <is>
          <t>GROSS RENT</t>
        </is>
      </c>
      <c r="B12" s="146">
        <f>SUM(B10:B11)</f>
        <v/>
      </c>
      <c r="C12" s="146">
        <f>SUM(C10:C11)</f>
        <v/>
      </c>
      <c r="D12" s="146">
        <f>SUM(D10:D11)</f>
        <v/>
      </c>
      <c r="E12" s="146">
        <f>SUM(E10:E11)</f>
        <v/>
      </c>
      <c r="F12" s="273" t="n"/>
      <c r="G12" s="270" t="n"/>
    </row>
    <row r="13">
      <c r="A13" s="270" t="n"/>
      <c r="B13" s="270" t="n"/>
      <c r="C13" s="270" t="n"/>
      <c r="D13" s="270" t="n"/>
      <c r="E13" s="270" t="n"/>
      <c r="F13" s="270" t="n"/>
      <c r="G13" s="270" t="n"/>
    </row>
    <row r="14" ht="18" customHeight="1">
      <c r="A14" s="137" t="inlineStr">
        <is>
          <t>Expenses</t>
        </is>
      </c>
      <c r="B14" s="68" t="n"/>
      <c r="C14" s="68" t="n"/>
      <c r="D14" s="68" t="n"/>
      <c r="E14" s="68" t="n"/>
      <c r="F14" s="68" t="n"/>
      <c r="G14" s="69" t="n"/>
    </row>
    <row r="15">
      <c r="A15" s="132" t="inlineStr">
        <is>
          <t>Advertising</t>
        </is>
      </c>
      <c r="B15" s="91" t="n"/>
      <c r="C15" s="91" t="n"/>
      <c r="D15" s="143">
        <f>B15+C15</f>
        <v/>
      </c>
      <c r="E15" s="91" t="n"/>
      <c r="F15" s="51" t="n"/>
      <c r="G15" s="270" t="n"/>
    </row>
    <row r="16">
      <c r="A16" s="132" t="inlineStr">
        <is>
          <t>Body corporate</t>
        </is>
      </c>
      <c r="B16" s="91" t="n"/>
      <c r="C16" s="91" t="n"/>
      <c r="D16" s="143">
        <f>B16+C16</f>
        <v/>
      </c>
      <c r="E16" s="91" t="n"/>
      <c r="F16" s="51" t="n"/>
      <c r="G16" s="270" t="n"/>
    </row>
    <row r="17">
      <c r="A17" s="132" t="inlineStr">
        <is>
          <t>Borrowing expenses</t>
        </is>
      </c>
      <c r="B17" s="91" t="n"/>
      <c r="C17" s="91" t="n"/>
      <c r="D17" s="143">
        <f>B17+C17</f>
        <v/>
      </c>
      <c r="E17" s="91" t="n"/>
      <c r="F17" s="51" t="n"/>
      <c r="G17" s="270" t="n"/>
    </row>
    <row r="18">
      <c r="A18" s="132" t="inlineStr">
        <is>
          <t>Cleaning</t>
        </is>
      </c>
      <c r="B18" s="91" t="n"/>
      <c r="C18" s="91" t="n"/>
      <c r="D18" s="143">
        <f>B18+C18</f>
        <v/>
      </c>
      <c r="E18" s="91" t="n"/>
      <c r="F18" s="51" t="n"/>
      <c r="G18" s="270" t="n"/>
    </row>
    <row r="19">
      <c r="A19" s="132" t="inlineStr">
        <is>
          <t>Council rates</t>
        </is>
      </c>
      <c r="B19" s="91" t="n"/>
      <c r="C19" s="91" t="n"/>
      <c r="D19" s="143">
        <f>B19+C19</f>
        <v/>
      </c>
      <c r="E19" s="91" t="n"/>
      <c r="F19" s="51" t="n"/>
      <c r="G19" s="270" t="n"/>
    </row>
    <row r="20">
      <c r="A20" s="132" t="inlineStr">
        <is>
          <t>Capital allowances</t>
        </is>
      </c>
      <c r="B20" s="91" t="n"/>
      <c r="C20" s="91" t="n"/>
      <c r="D20" s="143">
        <f>B20+C20</f>
        <v/>
      </c>
      <c r="E20" s="91" t="n"/>
      <c r="F20" s="51" t="n"/>
      <c r="G20" s="270" t="n"/>
    </row>
    <row r="21">
      <c r="A21" s="132" t="inlineStr">
        <is>
          <t>Gardening</t>
        </is>
      </c>
      <c r="B21" s="91" t="n"/>
      <c r="C21" s="91" t="n"/>
      <c r="D21" s="143">
        <f>B21+C21</f>
        <v/>
      </c>
      <c r="E21" s="91" t="n"/>
      <c r="F21" s="51" t="n"/>
      <c r="G21" s="270" t="n"/>
    </row>
    <row r="22">
      <c r="A22" s="132" t="inlineStr">
        <is>
          <t>Insurance</t>
        </is>
      </c>
      <c r="B22" s="91" t="n"/>
      <c r="C22" s="91" t="n"/>
      <c r="D22" s="143">
        <f>B22+C22</f>
        <v/>
      </c>
      <c r="E22" s="91" t="n"/>
      <c r="F22" s="51" t="n"/>
      <c r="G22" s="270" t="n"/>
    </row>
    <row r="23">
      <c r="A23" s="132" t="inlineStr">
        <is>
          <t>Interest on loans</t>
        </is>
      </c>
      <c r="B23" s="91" t="n"/>
      <c r="C23" s="91" t="n"/>
      <c r="D23" s="143">
        <f>B23+C23</f>
        <v/>
      </c>
      <c r="E23" s="91" t="n"/>
      <c r="F23" s="51" t="n"/>
      <c r="G23" s="270" t="n"/>
    </row>
    <row r="24">
      <c r="A24" s="132" t="inlineStr">
        <is>
          <t>Land tax</t>
        </is>
      </c>
      <c r="B24" s="91" t="n"/>
      <c r="C24" s="91" t="n"/>
      <c r="D24" s="143">
        <f>B24+C24</f>
        <v/>
      </c>
      <c r="E24" s="91" t="n"/>
      <c r="F24" s="51" t="n"/>
      <c r="G24" s="270" t="n"/>
    </row>
    <row r="25">
      <c r="A25" s="132" t="inlineStr">
        <is>
          <t>Legal fees</t>
        </is>
      </c>
      <c r="B25" s="91" t="n"/>
      <c r="C25" s="91" t="n"/>
      <c r="D25" s="143">
        <f>B25+C25</f>
        <v/>
      </c>
      <c r="E25" s="91" t="n"/>
      <c r="F25" s="51" t="n"/>
      <c r="G25" s="270" t="n"/>
    </row>
    <row r="26">
      <c r="A26" s="132" t="inlineStr">
        <is>
          <t>Pest control</t>
        </is>
      </c>
      <c r="B26" s="91" t="n"/>
      <c r="C26" s="91" t="n"/>
      <c r="D26" s="143">
        <f>B26+C26</f>
        <v/>
      </c>
      <c r="E26" s="91" t="n"/>
      <c r="F26" s="51" t="n"/>
      <c r="G26" s="270" t="n"/>
    </row>
    <row r="27">
      <c r="A27" s="132" t="inlineStr">
        <is>
          <t>Agent fees &amp; commission</t>
        </is>
      </c>
      <c r="B27" s="91" t="n"/>
      <c r="C27" s="91" t="n"/>
      <c r="D27" s="143">
        <f>B27+C27</f>
        <v/>
      </c>
      <c r="E27" s="91" t="n"/>
      <c r="F27" s="51" t="n"/>
      <c r="G27" s="270" t="n"/>
    </row>
    <row r="28">
      <c r="A28" s="132" t="inlineStr">
        <is>
          <t>Repairs &amp; maintenance</t>
        </is>
      </c>
      <c r="B28" s="91" t="n"/>
      <c r="C28" s="91" t="n"/>
      <c r="D28" s="143">
        <f>B28+C28</f>
        <v/>
      </c>
      <c r="E28" s="91" t="n"/>
      <c r="F28" s="51" t="n"/>
      <c r="G28" s="270" t="n"/>
    </row>
    <row r="29">
      <c r="A29" s="132" t="inlineStr">
        <is>
          <t>Capital works</t>
        </is>
      </c>
      <c r="B29" s="91" t="n"/>
      <c r="C29" s="91" t="n"/>
      <c r="D29" s="143">
        <f>B29+C29</f>
        <v/>
      </c>
      <c r="E29" s="91" t="n"/>
      <c r="F29" s="51" t="n"/>
      <c r="G29" s="270" t="n"/>
    </row>
    <row r="30">
      <c r="A30" s="132" t="inlineStr">
        <is>
          <t>Stationery, phone, postage</t>
        </is>
      </c>
      <c r="B30" s="91" t="n"/>
      <c r="C30" s="91" t="n"/>
      <c r="D30" s="143">
        <f>B30+C30</f>
        <v/>
      </c>
      <c r="E30" s="91" t="n"/>
      <c r="F30" s="51" t="n"/>
      <c r="G30" s="270" t="n"/>
    </row>
    <row r="31">
      <c r="A31" s="132" t="inlineStr">
        <is>
          <t>Travel (non-deductible unless excepted)</t>
        </is>
      </c>
      <c r="B31" s="91" t="n"/>
      <c r="C31" s="91" t="n"/>
      <c r="D31" s="143">
        <f>B31+C31</f>
        <v/>
      </c>
      <c r="E31" s="91" t="n"/>
      <c r="F31" s="51" t="n"/>
      <c r="G31" s="270" t="n"/>
    </row>
    <row r="32">
      <c r="A32" s="132" t="inlineStr">
        <is>
          <t>Water charges</t>
        </is>
      </c>
      <c r="B32" s="91" t="n"/>
      <c r="C32" s="91" t="n"/>
      <c r="D32" s="143">
        <f>B32+C32</f>
        <v/>
      </c>
      <c r="E32" s="91" t="n"/>
      <c r="F32" s="51" t="n"/>
      <c r="G32" s="270" t="n"/>
    </row>
    <row r="33">
      <c r="A33" s="132" t="inlineStr">
        <is>
          <t>Sundry</t>
        </is>
      </c>
      <c r="B33" s="91" t="n"/>
      <c r="C33" s="91" t="n"/>
      <c r="D33" s="143">
        <f>B33+C33</f>
        <v/>
      </c>
      <c r="E33" s="91" t="n"/>
      <c r="F33" s="51" t="n"/>
      <c r="G33" s="270" t="n"/>
    </row>
    <row r="34">
      <c r="A34" s="120" t="inlineStr">
        <is>
          <t>TOTAL EXPENSES</t>
        </is>
      </c>
      <c r="B34" s="139">
        <f>SUM(B15:B33)</f>
        <v/>
      </c>
      <c r="C34" s="139">
        <f>SUM(C15:C33)</f>
        <v/>
      </c>
      <c r="D34" s="139">
        <f>SUM(D15:D33)</f>
        <v/>
      </c>
      <c r="E34" s="139">
        <f>SUM(E15:E33)</f>
        <v/>
      </c>
      <c r="F34" s="273" t="n"/>
      <c r="G34" s="270" t="n"/>
    </row>
    <row r="35">
      <c r="A35" s="273" t="n"/>
      <c r="B35" s="273" t="n"/>
      <c r="C35" s="273" t="n"/>
      <c r="D35" s="273" t="n"/>
      <c r="E35" s="273" t="n"/>
      <c r="F35" s="273" t="n"/>
      <c r="G35" s="270" t="n"/>
    </row>
    <row r="36">
      <c r="A36" s="120" t="inlineStr">
        <is>
          <t>NET RENT (100%)</t>
        </is>
      </c>
      <c r="B36" s="312">
        <f>B12-B34</f>
        <v/>
      </c>
      <c r="C36" s="312">
        <f>C12-C34</f>
        <v/>
      </c>
      <c r="D36" s="146">
        <f>D12-D34</f>
        <v/>
      </c>
      <c r="E36" s="146">
        <f>E12-E34</f>
        <v/>
      </c>
      <c r="F36" s="273" t="n"/>
      <c r="G36" s="270" t="n"/>
    </row>
    <row r="37">
      <c r="A37" s="120" t="inlineStr">
        <is>
          <t>Net rent — owner's share</t>
        </is>
      </c>
      <c r="B37" s="312">
        <f>B36*$B$4</f>
        <v/>
      </c>
      <c r="C37" s="312">
        <f>C36*$B$4</f>
        <v/>
      </c>
      <c r="D37" s="146">
        <f>D36*$B$4</f>
        <v/>
      </c>
      <c r="E37" s="146">
        <f>E36*$B$4</f>
        <v/>
      </c>
      <c r="F37" s="273" t="n"/>
      <c r="G37" s="270" t="n"/>
    </row>
    <row r="38">
      <c r="A38" s="270" t="n"/>
      <c r="B38" s="270" t="n"/>
      <c r="C38" s="270" t="n"/>
      <c r="D38" s="270" t="n"/>
      <c r="E38" s="270" t="n"/>
      <c r="F38" s="270" t="n"/>
      <c r="G38" s="270" t="n"/>
    </row>
    <row r="39" ht="18" customHeight="1">
      <c r="A39" s="147" t="inlineStr">
        <is>
          <t>SUPPORTING BLOCKS  ·  the documents behind a line, or the inputs behind a figure this paper worked out</t>
        </is>
      </c>
    </row>
    <row r="40">
      <c r="A40" s="290" t="n"/>
      <c r="B40" s="290" t="inlineStr">
        <is>
          <t>S1</t>
        </is>
      </c>
      <c r="C40" s="290" t="n"/>
      <c r="D40" s="290" t="n"/>
      <c r="E40" s="291" t="n"/>
      <c r="F40" s="290" t="n"/>
      <c r="G40" s="270" t="n"/>
    </row>
    <row r="41">
      <c r="A41" s="57" t="n"/>
      <c r="B41" s="273" t="n"/>
      <c r="C41" s="51" t="n"/>
      <c r="D41" s="91" t="n"/>
      <c r="E41" s="270" t="n"/>
      <c r="F41" s="273" t="n"/>
      <c r="G41" s="270" t="n"/>
    </row>
    <row r="42">
      <c r="A42" s="57" t="n"/>
      <c r="B42" s="273" t="n"/>
      <c r="C42" s="51" t="n"/>
      <c r="D42" s="91" t="n"/>
      <c r="E42" s="270" t="n"/>
      <c r="F42" s="273" t="n"/>
      <c r="G42" s="270" t="n"/>
    </row>
    <row r="43">
      <c r="A43" s="57" t="n"/>
      <c r="B43" s="273" t="n"/>
      <c r="C43" s="51" t="n"/>
      <c r="D43" s="91" t="n"/>
      <c r="E43" s="270" t="n"/>
      <c r="F43" s="273" t="n"/>
      <c r="G43" s="270" t="n"/>
    </row>
    <row r="44">
      <c r="A44" s="57" t="n"/>
      <c r="B44" s="273" t="n"/>
      <c r="C44" s="51" t="n"/>
      <c r="D44" s="91" t="n"/>
      <c r="E44" s="270" t="n"/>
      <c r="F44" s="273" t="n"/>
      <c r="G44" s="270" t="n"/>
    </row>
    <row r="45">
      <c r="A45" s="57" t="n"/>
      <c r="B45" s="273" t="n"/>
      <c r="C45" s="51" t="n"/>
      <c r="D45" s="91" t="n"/>
      <c r="E45" s="270" t="n"/>
      <c r="F45" s="273" t="n"/>
      <c r="G45" s="270" t="n"/>
    </row>
    <row r="46">
      <c r="A46" s="57" t="n"/>
      <c r="B46" s="273" t="n"/>
      <c r="C46" s="51" t="n"/>
      <c r="D46" s="91" t="n"/>
      <c r="E46" s="270" t="n"/>
      <c r="F46" s="273" t="n"/>
      <c r="G46" s="270" t="n"/>
    </row>
    <row r="47">
      <c r="A47" s="149" t="inlineStr">
        <is>
          <t>Total</t>
        </is>
      </c>
      <c r="B47" s="273" t="n"/>
      <c r="C47" s="273" t="n"/>
      <c r="D47" s="139">
        <f>SUM(D41:D46)</f>
        <v/>
      </c>
      <c r="E47" s="270" t="n"/>
      <c r="F47" s="51" t="n"/>
      <c r="G47" s="270" t="n"/>
    </row>
    <row r="48">
      <c r="A48" s="270" t="n"/>
      <c r="B48" s="270" t="n"/>
      <c r="C48" s="270" t="n"/>
      <c r="D48" s="270" t="n"/>
      <c r="E48" s="270" t="n"/>
      <c r="F48" s="270" t="n"/>
      <c r="G48" s="270" t="n"/>
    </row>
    <row r="49">
      <c r="A49" s="290" t="n"/>
      <c r="B49" s="290" t="inlineStr">
        <is>
          <t>S2</t>
        </is>
      </c>
      <c r="C49" s="290" t="n"/>
      <c r="D49" s="290" t="n"/>
      <c r="E49" s="291" t="n"/>
      <c r="F49" s="290" t="n"/>
      <c r="G49" s="270" t="n"/>
    </row>
    <row r="50">
      <c r="A50" s="57" t="n"/>
      <c r="B50" s="273" t="n"/>
      <c r="C50" s="51" t="n"/>
      <c r="D50" s="91" t="n"/>
      <c r="E50" s="270" t="n"/>
      <c r="F50" s="273" t="n"/>
      <c r="G50" s="270" t="n"/>
    </row>
    <row r="51">
      <c r="A51" s="57" t="n"/>
      <c r="B51" s="273" t="n"/>
      <c r="C51" s="51" t="n"/>
      <c r="D51" s="91" t="n"/>
      <c r="E51" s="270" t="n"/>
      <c r="F51" s="273" t="n"/>
      <c r="G51" s="270" t="n"/>
    </row>
    <row r="52">
      <c r="A52" s="57" t="n"/>
      <c r="B52" s="273" t="n"/>
      <c r="C52" s="51" t="n"/>
      <c r="D52" s="91" t="n"/>
      <c r="E52" s="270" t="n"/>
      <c r="F52" s="273" t="n"/>
      <c r="G52" s="270" t="n"/>
    </row>
    <row r="53">
      <c r="A53" s="57" t="n"/>
      <c r="B53" s="273" t="n"/>
      <c r="C53" s="51" t="n"/>
      <c r="D53" s="91" t="n"/>
      <c r="E53" s="270" t="n"/>
      <c r="F53" s="273" t="n"/>
      <c r="G53" s="270" t="n"/>
    </row>
    <row r="54">
      <c r="A54" s="57" t="n"/>
      <c r="B54" s="273" t="n"/>
      <c r="C54" s="51" t="n"/>
      <c r="D54" s="91" t="n"/>
      <c r="E54" s="270" t="n"/>
      <c r="F54" s="273" t="n"/>
      <c r="G54" s="270" t="n"/>
    </row>
    <row r="55">
      <c r="A55" s="57" t="n"/>
      <c r="B55" s="273" t="n"/>
      <c r="C55" s="51" t="n"/>
      <c r="D55" s="91" t="n"/>
      <c r="E55" s="270" t="n"/>
      <c r="F55" s="273" t="n"/>
      <c r="G55" s="270" t="n"/>
    </row>
    <row r="56">
      <c r="A56" s="149" t="inlineStr">
        <is>
          <t>Total</t>
        </is>
      </c>
      <c r="B56" s="273" t="n"/>
      <c r="C56" s="273" t="n"/>
      <c r="D56" s="139">
        <f>SUM(D50:D55)</f>
        <v/>
      </c>
      <c r="E56" s="270" t="n"/>
      <c r="F56" s="51" t="n"/>
      <c r="G56" s="270" t="n"/>
    </row>
    <row r="57">
      <c r="A57" s="270" t="n"/>
      <c r="B57" s="270" t="n"/>
      <c r="C57" s="270" t="n"/>
      <c r="D57" s="270" t="n"/>
      <c r="E57" s="270" t="n"/>
      <c r="F57" s="270" t="n"/>
      <c r="G57" s="270" t="n"/>
    </row>
    <row r="58">
      <c r="A58" s="290" t="n"/>
      <c r="B58" s="290" t="inlineStr">
        <is>
          <t>S3</t>
        </is>
      </c>
      <c r="C58" s="290" t="n"/>
      <c r="D58" s="290" t="n"/>
      <c r="E58" s="291" t="n"/>
      <c r="F58" s="290" t="n"/>
      <c r="G58" s="270" t="n"/>
    </row>
    <row r="59">
      <c r="A59" s="57" t="n"/>
      <c r="B59" s="273" t="n"/>
      <c r="C59" s="51" t="n"/>
      <c r="D59" s="91" t="n"/>
      <c r="E59" s="270" t="n"/>
      <c r="F59" s="273" t="n"/>
      <c r="G59" s="270" t="n"/>
    </row>
    <row r="60">
      <c r="A60" s="57" t="n"/>
      <c r="B60" s="273" t="n"/>
      <c r="C60" s="51" t="n"/>
      <c r="D60" s="91" t="n"/>
      <c r="E60" s="270" t="n"/>
      <c r="F60" s="273" t="n"/>
      <c r="G60" s="270" t="n"/>
    </row>
    <row r="61">
      <c r="A61" s="57" t="n"/>
      <c r="B61" s="273" t="n"/>
      <c r="C61" s="51" t="n"/>
      <c r="D61" s="91" t="n"/>
      <c r="E61" s="270" t="n"/>
      <c r="F61" s="273" t="n"/>
      <c r="G61" s="270" t="n"/>
    </row>
    <row r="62">
      <c r="A62" s="57" t="n"/>
      <c r="B62" s="273" t="n"/>
      <c r="C62" s="51" t="n"/>
      <c r="D62" s="91" t="n"/>
      <c r="E62" s="270" t="n"/>
      <c r="F62" s="273" t="n"/>
      <c r="G62" s="270" t="n"/>
    </row>
    <row r="63">
      <c r="A63" s="57" t="n"/>
      <c r="B63" s="273" t="n"/>
      <c r="C63" s="51" t="n"/>
      <c r="D63" s="91" t="n"/>
      <c r="E63" s="270" t="n"/>
      <c r="F63" s="273" t="n"/>
      <c r="G63" s="270" t="n"/>
    </row>
    <row r="64">
      <c r="A64" s="57" t="n"/>
      <c r="B64" s="273" t="n"/>
      <c r="C64" s="51" t="n"/>
      <c r="D64" s="91" t="n"/>
      <c r="E64" s="270" t="n"/>
      <c r="F64" s="273" t="n"/>
      <c r="G64" s="270" t="n"/>
    </row>
    <row r="65">
      <c r="A65" s="149" t="inlineStr">
        <is>
          <t>Total</t>
        </is>
      </c>
      <c r="B65" s="273" t="n"/>
      <c r="C65" s="273" t="n"/>
      <c r="D65" s="139">
        <f>SUM(D59:D64)</f>
        <v/>
      </c>
      <c r="E65" s="270" t="n"/>
      <c r="F65" s="51" t="n"/>
      <c r="G65" s="270" t="n"/>
    </row>
    <row r="66">
      <c r="A66" s="270" t="n"/>
      <c r="B66" s="270" t="n"/>
      <c r="C66" s="270" t="n"/>
      <c r="D66" s="270" t="n"/>
      <c r="E66" s="270" t="n"/>
      <c r="F66" s="270" t="n"/>
      <c r="G66" s="270" t="n"/>
    </row>
    <row r="67">
      <c r="A67" s="290" t="n"/>
      <c r="B67" s="290" t="inlineStr">
        <is>
          <t>S4</t>
        </is>
      </c>
      <c r="C67" s="290" t="n"/>
      <c r="D67" s="290" t="n"/>
      <c r="E67" s="291" t="n"/>
      <c r="F67" s="290" t="n"/>
      <c r="G67" s="270" t="n"/>
    </row>
    <row r="68">
      <c r="A68" s="57" t="n"/>
      <c r="B68" s="273" t="n"/>
      <c r="C68" s="51" t="n"/>
      <c r="D68" s="91" t="n"/>
      <c r="E68" s="270" t="n"/>
      <c r="F68" s="273" t="n"/>
      <c r="G68" s="270" t="n"/>
    </row>
    <row r="69">
      <c r="A69" s="57" t="n"/>
      <c r="B69" s="273" t="n"/>
      <c r="C69" s="51" t="n"/>
      <c r="D69" s="91" t="n"/>
      <c r="E69" s="270" t="n"/>
      <c r="F69" s="273" t="n"/>
      <c r="G69" s="270" t="n"/>
    </row>
    <row r="70">
      <c r="A70" s="57" t="n"/>
      <c r="B70" s="273" t="n"/>
      <c r="C70" s="51" t="n"/>
      <c r="D70" s="91" t="n"/>
      <c r="E70" s="270" t="n"/>
      <c r="F70" s="273" t="n"/>
      <c r="G70" s="270" t="n"/>
    </row>
    <row r="71">
      <c r="A71" s="57" t="n"/>
      <c r="B71" s="273" t="n"/>
      <c r="C71" s="51" t="n"/>
      <c r="D71" s="91" t="n"/>
      <c r="E71" s="270" t="n"/>
      <c r="F71" s="273" t="n"/>
      <c r="G71" s="270" t="n"/>
    </row>
    <row r="72">
      <c r="A72" s="57" t="n"/>
      <c r="B72" s="273" t="n"/>
      <c r="C72" s="51" t="n"/>
      <c r="D72" s="91" t="n"/>
      <c r="E72" s="270" t="n"/>
      <c r="F72" s="273" t="n"/>
      <c r="G72" s="270" t="n"/>
    </row>
    <row r="73">
      <c r="A73" s="57" t="n"/>
      <c r="B73" s="273" t="n"/>
      <c r="C73" s="51" t="n"/>
      <c r="D73" s="91" t="n"/>
      <c r="E73" s="270" t="n"/>
      <c r="F73" s="273" t="n"/>
      <c r="G73" s="270" t="n"/>
    </row>
    <row r="74">
      <c r="A74" s="149" t="inlineStr">
        <is>
          <t>Total</t>
        </is>
      </c>
      <c r="B74" s="273" t="n"/>
      <c r="C74" s="273" t="n"/>
      <c r="D74" s="139">
        <f>SUM(D68:D73)</f>
        <v/>
      </c>
      <c r="E74" s="270" t="n"/>
      <c r="F74" s="51" t="n"/>
      <c r="G74" s="270" t="n"/>
    </row>
    <row r="75">
      <c r="A75" s="270" t="n"/>
      <c r="B75" s="270" t="n"/>
      <c r="C75" s="270" t="n"/>
      <c r="D75" s="270" t="n"/>
      <c r="E75" s="270" t="n"/>
      <c r="F75" s="270" t="n"/>
      <c r="G75" s="270" t="n"/>
    </row>
    <row r="76">
      <c r="A76" s="290" t="n"/>
      <c r="B76" s="290" t="inlineStr">
        <is>
          <t>S5</t>
        </is>
      </c>
      <c r="C76" s="290" t="n"/>
      <c r="D76" s="290" t="n"/>
      <c r="E76" s="291" t="n"/>
      <c r="F76" s="290" t="n"/>
      <c r="G76" s="270" t="n"/>
    </row>
    <row r="77">
      <c r="A77" s="57" t="n"/>
      <c r="B77" s="273" t="n"/>
      <c r="C77" s="51" t="n"/>
      <c r="D77" s="91" t="n"/>
      <c r="E77" s="270" t="n"/>
      <c r="F77" s="273" t="n"/>
      <c r="G77" s="270" t="n"/>
    </row>
    <row r="78">
      <c r="A78" s="57" t="n"/>
      <c r="B78" s="273" t="n"/>
      <c r="C78" s="51" t="n"/>
      <c r="D78" s="91" t="n"/>
      <c r="E78" s="270" t="n"/>
      <c r="F78" s="273" t="n"/>
      <c r="G78" s="270" t="n"/>
    </row>
    <row r="79">
      <c r="A79" s="57" t="n"/>
      <c r="B79" s="273" t="n"/>
      <c r="C79" s="51" t="n"/>
      <c r="D79" s="91" t="n"/>
      <c r="E79" s="270" t="n"/>
      <c r="F79" s="273" t="n"/>
      <c r="G79" s="270" t="n"/>
    </row>
    <row r="80">
      <c r="A80" s="57" t="n"/>
      <c r="B80" s="273" t="n"/>
      <c r="C80" s="51" t="n"/>
      <c r="D80" s="91" t="n"/>
      <c r="E80" s="270" t="n"/>
      <c r="F80" s="273" t="n"/>
      <c r="G80" s="270" t="n"/>
    </row>
    <row r="81">
      <c r="A81" s="57" t="n"/>
      <c r="B81" s="273" t="n"/>
      <c r="C81" s="51" t="n"/>
      <c r="D81" s="91" t="n"/>
      <c r="E81" s="270" t="n"/>
      <c r="F81" s="273" t="n"/>
      <c r="G81" s="270" t="n"/>
    </row>
    <row r="82">
      <c r="A82" s="57" t="n"/>
      <c r="B82" s="273" t="n"/>
      <c r="C82" s="51" t="n"/>
      <c r="D82" s="91" t="n"/>
      <c r="E82" s="270" t="n"/>
      <c r="F82" s="273" t="n"/>
      <c r="G82" s="270" t="n"/>
    </row>
    <row r="83">
      <c r="A83" s="149" t="inlineStr">
        <is>
          <t>Total</t>
        </is>
      </c>
      <c r="B83" s="273" t="n"/>
      <c r="C83" s="273" t="n"/>
      <c r="D83" s="139">
        <f>SUM(D77:D82)</f>
        <v/>
      </c>
      <c r="E83" s="270" t="n"/>
      <c r="F83" s="51" t="n"/>
      <c r="G83" s="270" t="n"/>
    </row>
    <row r="84">
      <c r="A84" s="270" t="n"/>
      <c r="B84" s="270" t="n"/>
      <c r="C84" s="270" t="n"/>
      <c r="D84" s="270" t="n"/>
      <c r="E84" s="270" t="n"/>
      <c r="F84" s="270" t="n"/>
      <c r="G84" s="270" t="n"/>
    </row>
    <row r="85">
      <c r="A85" s="290" t="n"/>
      <c r="B85" s="290" t="inlineStr">
        <is>
          <t>S6</t>
        </is>
      </c>
      <c r="C85" s="290" t="n"/>
      <c r="D85" s="290" t="n"/>
      <c r="E85" s="291" t="n"/>
      <c r="F85" s="290" t="n"/>
      <c r="G85" s="270" t="n"/>
    </row>
    <row r="86">
      <c r="A86" s="57" t="n"/>
      <c r="B86" s="273" t="n"/>
      <c r="C86" s="51" t="n"/>
      <c r="D86" s="91" t="n"/>
      <c r="E86" s="270" t="n"/>
      <c r="F86" s="273" t="n"/>
      <c r="G86" s="270" t="n"/>
    </row>
    <row r="87">
      <c r="A87" s="57" t="n"/>
      <c r="B87" s="273" t="n"/>
      <c r="C87" s="51" t="n"/>
      <c r="D87" s="91" t="n"/>
      <c r="E87" s="270" t="n"/>
      <c r="F87" s="273" t="n"/>
      <c r="G87" s="270" t="n"/>
    </row>
    <row r="88">
      <c r="A88" s="57" t="n"/>
      <c r="B88" s="273" t="n"/>
      <c r="C88" s="51" t="n"/>
      <c r="D88" s="91" t="n"/>
      <c r="E88" s="270" t="n"/>
      <c r="F88" s="273" t="n"/>
      <c r="G88" s="270" t="n"/>
    </row>
    <row r="89">
      <c r="A89" s="57" t="n"/>
      <c r="B89" s="273" t="n"/>
      <c r="C89" s="51" t="n"/>
      <c r="D89" s="91" t="n"/>
      <c r="E89" s="270" t="n"/>
      <c r="F89" s="273" t="n"/>
      <c r="G89" s="270" t="n"/>
    </row>
    <row r="90">
      <c r="A90" s="57" t="n"/>
      <c r="B90" s="273" t="n"/>
      <c r="C90" s="51" t="n"/>
      <c r="D90" s="91" t="n"/>
      <c r="E90" s="270" t="n"/>
      <c r="F90" s="273" t="n"/>
      <c r="G90" s="270" t="n"/>
    </row>
    <row r="91">
      <c r="A91" s="57" t="n"/>
      <c r="B91" s="273" t="n"/>
      <c r="C91" s="51" t="n"/>
      <c r="D91" s="91" t="n"/>
      <c r="E91" s="270" t="n"/>
      <c r="F91" s="273" t="n"/>
      <c r="G91" s="270" t="n"/>
    </row>
    <row r="92">
      <c r="A92" s="149" t="inlineStr">
        <is>
          <t>Total</t>
        </is>
      </c>
      <c r="B92" s="273" t="n"/>
      <c r="C92" s="273" t="n"/>
      <c r="D92" s="139">
        <f>SUM(D86:D91)</f>
        <v/>
      </c>
      <c r="E92" s="270" t="n"/>
      <c r="F92" s="51" t="n"/>
      <c r="G92" s="270" t="n"/>
    </row>
    <row r="93">
      <c r="A93" s="270" t="n"/>
      <c r="B93" s="270" t="n"/>
      <c r="C93" s="270" t="n"/>
      <c r="D93" s="270" t="n"/>
      <c r="E93" s="270" t="n"/>
      <c r="F93" s="270" t="n"/>
      <c r="G93" s="270" t="n"/>
    </row>
    <row r="94" ht="28" customHeight="1">
      <c r="A94" s="103" t="inlineStr">
        <is>
          <t>Unused blocks and unused document rows fold away on the delivered file (scripts/fold_empty_rows.py); a block a schedule line links to always stays visible.</t>
        </is>
      </c>
    </row>
    <row r="96">
      <c r="A96" s="179" t="inlineStr">
        <is>
          <t>LOAN FACTS  ·  interest is deductible to the extent the borrowed funds were USED to produce this rent (s8-1) — never because this property secures the loan</t>
        </is>
      </c>
    </row>
    <row r="97">
      <c r="A97" s="6" t="inlineStr">
        <is>
          <t>Lender &amp; account / facility</t>
        </is>
      </c>
      <c r="B97" s="5" t="n"/>
    </row>
    <row r="98">
      <c r="A98" s="6" t="inlineStr">
        <is>
          <t>Drawn, redrawn or refinanced — date(s)</t>
        </is>
      </c>
      <c r="B98" s="5" t="n"/>
    </row>
    <row r="99">
      <c r="A99" s="6" t="inlineStr">
        <is>
          <t>What the borrowed funds were actually used for</t>
        </is>
      </c>
      <c r="B99" s="5" t="n"/>
    </row>
    <row r="100">
      <c r="A100" s="4" t="inlineStr">
        <is>
          <t>A drawdown, redraw or refinance during or after the year needs its purpose recorded here before the interest is claimed: money borrowed for anything private is not deductible however the loan is secured, and a loan drawn after the property was first let cannot be assumed to have funded it. If the documents do not establish the use, still enter the claim and raise a High review point naming the document that would settle it.</t>
        </is>
      </c>
    </row>
  </sheetData>
  <mergeCells count="8">
    <mergeCell ref="A14:G14"/>
    <mergeCell ref="F2:G2"/>
    <mergeCell ref="A1:G1"/>
    <mergeCell ref="A94:G94"/>
    <mergeCell ref="D2:E2"/>
    <mergeCell ref="A39:G39"/>
    <mergeCell ref="A96:G96"/>
    <mergeCell ref="A2:C2"/>
  </mergeCells>
  <pageMargins left="0.75" right="0.75" top="1" bottom="1" header="0.5" footer="0.5"/>
  <pageSetup orientation="landscape" fitToHeight="0" fitToWidth="1"/>
</worksheet>
</file>

<file path=xl/worksheets/sheet20.xml><?xml version="1.0" encoding="utf-8"?>
<worksheet xmlns="http://schemas.openxmlformats.org/spreadsheetml/2006/main">
  <sheetPr>
    <tabColor rgb="00C86B4A"/>
    <outlinePr summaryBelow="1" summaryRight="1"/>
    <pageSetUpPr fitToPage="1"/>
  </sheetPr>
  <dimension ref="A1:F256"/>
  <sheetViews>
    <sheetView showGridLines="0" tabSelected="0" workbookViewId="0">
      <pane ySplit="4" topLeftCell="A5" activePane="bottomLeft" state="frozen"/>
      <selection pane="bottomLeft" activeCell="A1" sqref="A1"/>
    </sheetView>
  </sheetViews>
  <sheetFormatPr baseColWidth="8" defaultRowHeight="15"/>
  <cols>
    <col width="42" customWidth="1" min="1" max="1"/>
    <col width="54" customWidth="1" min="2" max="2"/>
    <col width="13" customWidth="1" min="3" max="3"/>
    <col width="6" customWidth="1" min="4" max="4"/>
    <col width="24" customWidth="1" min="5" max="5"/>
  </cols>
  <sheetData>
    <row r="1" ht="24" customHeight="1">
      <c r="A1" s="81" t="inlineStr">
        <is>
          <t>D1-D15  ·  Deductions — one block per ATO D item</t>
        </is>
      </c>
      <c r="B1" s="65" t="n"/>
      <c r="C1" s="65" t="n"/>
      <c r="D1" s="65" t="n"/>
      <c r="E1" s="65" t="n"/>
      <c r="F1" s="270" t="n"/>
    </row>
    <row r="2">
      <c r="A2" s="29">
        <f>'00 Index'!$C$3&amp;"    ·    FY "&amp;'00 Index'!$C$4</f>
        <v/>
      </c>
      <c r="E2" s="4" t="inlineStr">
        <is>
          <t>ATO item(s):</t>
        </is>
      </c>
      <c r="F2" s="30" t="inlineStr">
        <is>
          <t>D1–D15</t>
        </is>
      </c>
    </row>
    <row r="3">
      <c r="A3" s="270" t="n"/>
      <c r="B3" s="270" t="n"/>
      <c r="C3" s="270" t="n"/>
      <c r="D3" s="270" t="n"/>
      <c r="E3" s="270" t="n"/>
      <c r="F3" s="270" t="n"/>
    </row>
    <row r="4" ht="18" customHeight="1">
      <c r="A4" s="137" t="inlineStr">
        <is>
          <t>D1  ·  Work-related car expenses</t>
        </is>
      </c>
      <c r="B4" s="68" t="n"/>
      <c r="C4" s="68" t="n"/>
      <c r="D4" s="68" t="n"/>
      <c r="E4" s="69" t="n"/>
      <c r="F4" s="270" t="n"/>
    </row>
    <row r="5">
      <c r="A5" s="51" t="n"/>
      <c r="B5" s="51" t="n"/>
      <c r="C5" s="91" t="n"/>
      <c r="D5" s="270" t="n"/>
      <c r="E5" s="270" t="n"/>
      <c r="F5" s="270" t="n"/>
    </row>
    <row r="6">
      <c r="A6" s="51" t="n"/>
      <c r="B6" s="51" t="n"/>
      <c r="C6" s="91" t="n"/>
      <c r="D6" s="270" t="n"/>
      <c r="E6" s="270" t="n"/>
      <c r="F6" s="270" t="n"/>
    </row>
    <row r="7">
      <c r="A7" s="120" t="inlineStr">
        <is>
          <t>D1 subtotal</t>
        </is>
      </c>
      <c r="B7" s="273" t="n"/>
      <c r="C7" s="146">
        <f>SUM(C5:C6)</f>
        <v/>
      </c>
      <c r="D7" s="270" t="n"/>
      <c r="E7" s="270" t="n"/>
      <c r="F7" s="270" t="n"/>
    </row>
    <row r="8">
      <c r="A8" s="273" t="n"/>
      <c r="B8" s="273" t="n"/>
      <c r="C8" s="273" t="n"/>
      <c r="D8" s="270" t="n"/>
      <c r="E8" s="270" t="n"/>
      <c r="F8" s="270" t="n"/>
    </row>
    <row r="9" ht="18" customHeight="1">
      <c r="A9" s="137" t="inlineStr">
        <is>
          <t>D2  ·  Work-related travel</t>
        </is>
      </c>
      <c r="B9" s="68" t="n"/>
      <c r="C9" s="68" t="n"/>
      <c r="D9" s="68" t="n"/>
      <c r="E9" s="69" t="n"/>
      <c r="F9" s="270" t="n"/>
    </row>
    <row r="10">
      <c r="A10" s="51" t="n"/>
      <c r="B10" s="51" t="n"/>
      <c r="C10" s="91" t="n"/>
      <c r="D10" s="270" t="n"/>
      <c r="E10" s="270" t="n"/>
      <c r="F10" s="270" t="n"/>
    </row>
    <row r="11">
      <c r="A11" s="51" t="n"/>
      <c r="B11" s="51" t="n"/>
      <c r="C11" s="91" t="n"/>
      <c r="D11" s="270" t="n"/>
      <c r="E11" s="270" t="n"/>
      <c r="F11" s="270" t="n"/>
    </row>
    <row r="12">
      <c r="A12" s="120" t="inlineStr">
        <is>
          <t>D2 subtotal</t>
        </is>
      </c>
      <c r="B12" s="273" t="n"/>
      <c r="C12" s="146">
        <f>SUM(C10:C11)</f>
        <v/>
      </c>
      <c r="D12" s="270" t="n"/>
      <c r="E12" s="270" t="n"/>
      <c r="F12" s="270" t="n"/>
    </row>
    <row r="13">
      <c r="A13" s="273" t="n"/>
      <c r="B13" s="273" t="n"/>
      <c r="C13" s="273" t="n"/>
      <c r="D13" s="270" t="n"/>
      <c r="E13" s="270" t="n"/>
      <c r="F13" s="270" t="n"/>
    </row>
    <row r="14" ht="18" customHeight="1">
      <c r="A14" s="137" t="inlineStr">
        <is>
          <t>D3  ·  Clothing &amp; laundry</t>
        </is>
      </c>
      <c r="B14" s="68" t="n"/>
      <c r="C14" s="68" t="n"/>
      <c r="D14" s="68" t="n"/>
      <c r="E14" s="69" t="n"/>
      <c r="F14" s="270" t="n"/>
    </row>
    <row r="15">
      <c r="A15" s="51" t="n"/>
      <c r="B15" s="51" t="n"/>
      <c r="C15" s="91" t="n"/>
      <c r="D15" s="270" t="n"/>
      <c r="E15" s="270" t="n"/>
      <c r="F15" s="270" t="n"/>
    </row>
    <row r="16">
      <c r="A16" s="51" t="n"/>
      <c r="B16" s="51" t="n"/>
      <c r="C16" s="91" t="n"/>
      <c r="D16" s="270" t="n"/>
      <c r="E16" s="270" t="n"/>
      <c r="F16" s="270" t="n"/>
    </row>
    <row r="17">
      <c r="A17" s="120" t="inlineStr">
        <is>
          <t>D3 subtotal</t>
        </is>
      </c>
      <c r="B17" s="273" t="n"/>
      <c r="C17" s="146">
        <f>SUM(C15:C16)</f>
        <v/>
      </c>
      <c r="D17" s="270" t="n"/>
      <c r="E17" s="270" t="n"/>
      <c r="F17" s="270" t="n"/>
    </row>
    <row r="18">
      <c r="A18" s="273" t="n"/>
      <c r="B18" s="273" t="n"/>
      <c r="C18" s="273" t="n"/>
      <c r="D18" s="270" t="n"/>
      <c r="E18" s="270" t="n"/>
      <c r="F18" s="270" t="n"/>
    </row>
    <row r="19" ht="18" customHeight="1">
      <c r="A19" s="137" t="inlineStr">
        <is>
          <t>D4  ·  Self-education</t>
        </is>
      </c>
      <c r="B19" s="68" t="n"/>
      <c r="C19" s="68" t="n"/>
      <c r="D19" s="68" t="n"/>
      <c r="E19" s="69" t="n"/>
      <c r="F19" s="270" t="n"/>
    </row>
    <row r="20">
      <c r="A20" s="51" t="n"/>
      <c r="B20" s="51" t="n"/>
      <c r="C20" s="91" t="n"/>
      <c r="D20" s="270" t="n"/>
      <c r="E20" s="270" t="n"/>
      <c r="F20" s="270" t="n"/>
    </row>
    <row r="21">
      <c r="A21" s="51" t="n"/>
      <c r="B21" s="51" t="n"/>
      <c r="C21" s="91" t="n"/>
      <c r="D21" s="270" t="n"/>
      <c r="E21" s="270" t="n"/>
      <c r="F21" s="270" t="n"/>
    </row>
    <row r="22">
      <c r="A22" s="120" t="inlineStr">
        <is>
          <t>D4 subtotal</t>
        </is>
      </c>
      <c r="B22" s="273" t="n"/>
      <c r="C22" s="146">
        <f>SUM(C20:C21)</f>
        <v/>
      </c>
      <c r="D22" s="270" t="n"/>
      <c r="E22" s="270" t="n"/>
      <c r="F22" s="270" t="n"/>
    </row>
    <row r="23">
      <c r="A23" s="273" t="n"/>
      <c r="B23" s="273" t="n"/>
      <c r="C23" s="273" t="n"/>
      <c r="D23" s="270" t="n"/>
      <c r="E23" s="270" t="n"/>
      <c r="F23" s="270" t="n"/>
    </row>
    <row r="24" ht="18" customHeight="1">
      <c r="A24" s="137" t="inlineStr">
        <is>
          <t>D5  ·  Other work-related expenses</t>
        </is>
      </c>
      <c r="B24" s="68" t="n"/>
      <c r="C24" s="68" t="n"/>
      <c r="D24" s="68" t="n"/>
      <c r="E24" s="69" t="n"/>
      <c r="F24" s="270" t="n"/>
    </row>
    <row r="25">
      <c r="A25" s="51" t="n"/>
      <c r="B25" s="51" t="n"/>
      <c r="C25" s="91" t="n"/>
      <c r="D25" s="270" t="n"/>
      <c r="E25" s="270" t="n"/>
      <c r="F25" s="270" t="n"/>
    </row>
    <row r="26">
      <c r="A26" s="51" t="n"/>
      <c r="B26" s="51" t="n"/>
      <c r="C26" s="91" t="n"/>
      <c r="D26" s="270" t="n"/>
      <c r="E26" s="270" t="n"/>
      <c r="F26" s="270" t="n"/>
    </row>
    <row r="27">
      <c r="A27" s="120" t="inlineStr">
        <is>
          <t>D5 subtotal</t>
        </is>
      </c>
      <c r="B27" s="273" t="n"/>
      <c r="C27" s="146">
        <f>SUM(C25:C26)</f>
        <v/>
      </c>
      <c r="D27" s="270" t="n"/>
      <c r="E27" s="270" t="n"/>
      <c r="F27" s="270" t="n"/>
    </row>
    <row r="28">
      <c r="A28" s="273" t="n"/>
      <c r="B28" s="273" t="n"/>
      <c r="C28" s="273" t="n"/>
      <c r="D28" s="270" t="n"/>
      <c r="E28" s="270" t="n"/>
      <c r="F28" s="270" t="n"/>
    </row>
    <row r="29" hidden="1" ht="18" customHeight="1">
      <c r="A29" s="137" t="inlineStr">
        <is>
          <t>D6  ·  Low value pool deduction</t>
        </is>
      </c>
      <c r="B29" s="68" t="n"/>
      <c r="C29" s="68" t="n"/>
      <c r="D29" s="68" t="n"/>
      <c r="E29" s="69" t="n"/>
      <c r="F29" s="270" t="n"/>
    </row>
    <row r="30" hidden="1">
      <c r="A30" s="51" t="n"/>
      <c r="B30" s="51" t="n"/>
      <c r="C30" s="91" t="n"/>
      <c r="D30" s="270" t="n"/>
      <c r="E30" s="270" t="n"/>
      <c r="F30" s="270" t="n"/>
    </row>
    <row r="31" hidden="1">
      <c r="A31" s="51" t="n"/>
      <c r="B31" s="51" t="n"/>
      <c r="C31" s="91" t="n"/>
      <c r="D31" s="270" t="n"/>
      <c r="E31" s="270" t="n"/>
      <c r="F31" s="270" t="n"/>
    </row>
    <row r="32" hidden="1">
      <c r="A32" s="120" t="inlineStr">
        <is>
          <t>D6 subtotal</t>
        </is>
      </c>
      <c r="B32" s="273" t="n"/>
      <c r="C32" s="146">
        <f>SUM(C30:C31)</f>
        <v/>
      </c>
      <c r="D32" s="270" t="n"/>
      <c r="E32" s="270" t="n"/>
      <c r="F32" s="270" t="n"/>
    </row>
    <row r="33">
      <c r="A33" s="273" t="n"/>
      <c r="B33" s="273" t="n"/>
      <c r="C33" s="273" t="n"/>
      <c r="D33" s="270" t="n"/>
      <c r="E33" s="270" t="n"/>
      <c r="F33" s="270" t="n"/>
    </row>
    <row r="34" ht="18" customHeight="1">
      <c r="A34" s="137" t="inlineStr">
        <is>
          <t>D7  ·  Interest deductions</t>
        </is>
      </c>
      <c r="B34" s="68" t="n"/>
      <c r="C34" s="68" t="n"/>
      <c r="D34" s="68" t="n"/>
      <c r="E34" s="69" t="n"/>
      <c r="F34" s="270" t="n"/>
    </row>
    <row r="35">
      <c r="A35" s="51" t="n"/>
      <c r="B35" s="51" t="n"/>
      <c r="C35" s="91" t="n"/>
      <c r="D35" s="270" t="n"/>
      <c r="E35" s="270" t="n"/>
      <c r="F35" s="270" t="n"/>
    </row>
    <row r="36">
      <c r="A36" s="51" t="n"/>
      <c r="B36" s="51" t="n"/>
      <c r="C36" s="91" t="n"/>
      <c r="D36" s="270" t="n"/>
      <c r="E36" s="270" t="n"/>
      <c r="F36" s="270" t="n"/>
    </row>
    <row r="37">
      <c r="A37" s="120" t="inlineStr">
        <is>
          <t>D7 subtotal</t>
        </is>
      </c>
      <c r="B37" s="273" t="n"/>
      <c r="C37" s="146">
        <f>SUM(C35:C36)</f>
        <v/>
      </c>
      <c r="D37" s="270" t="n"/>
      <c r="E37" s="270" t="n"/>
      <c r="F37" s="270" t="n"/>
    </row>
    <row r="38">
      <c r="A38" s="273" t="n"/>
      <c r="B38" s="273" t="n"/>
      <c r="C38" s="273" t="n"/>
      <c r="D38" s="270" t="n"/>
      <c r="E38" s="270" t="n"/>
      <c r="F38" s="270" t="n"/>
    </row>
    <row r="39" ht="18" customHeight="1">
      <c r="A39" s="137" t="inlineStr">
        <is>
          <t>D8  ·  Dividend deductions</t>
        </is>
      </c>
      <c r="B39" s="68" t="n"/>
      <c r="C39" s="68" t="n"/>
      <c r="D39" s="68" t="n"/>
      <c r="E39" s="69" t="n"/>
      <c r="F39" s="270" t="n"/>
    </row>
    <row r="40">
      <c r="A40" s="51" t="n"/>
      <c r="B40" s="51" t="n"/>
      <c r="C40" s="91" t="n"/>
      <c r="D40" s="270" t="n"/>
      <c r="E40" s="270" t="n"/>
      <c r="F40" s="270" t="n"/>
    </row>
    <row r="41">
      <c r="A41" s="51" t="n"/>
      <c r="B41" s="51" t="n"/>
      <c r="C41" s="91" t="n"/>
      <c r="D41" s="270" t="n"/>
      <c r="E41" s="270" t="n"/>
      <c r="F41" s="270" t="n"/>
    </row>
    <row r="42">
      <c r="A42" s="120" t="inlineStr">
        <is>
          <t>D8 subtotal</t>
        </is>
      </c>
      <c r="B42" s="273" t="n"/>
      <c r="C42" s="146">
        <f>SUM(C40:C41)</f>
        <v/>
      </c>
      <c r="D42" s="270" t="n"/>
      <c r="E42" s="270" t="n"/>
      <c r="F42" s="270" t="n"/>
    </row>
    <row r="43">
      <c r="A43" s="273" t="n"/>
      <c r="B43" s="273" t="n"/>
      <c r="C43" s="273" t="n"/>
      <c r="D43" s="270" t="n"/>
      <c r="E43" s="270" t="n"/>
      <c r="F43" s="270" t="n"/>
    </row>
    <row r="44" ht="18" customHeight="1">
      <c r="A44" s="137" t="inlineStr">
        <is>
          <t>D9  ·  Gifts &amp; donations</t>
        </is>
      </c>
      <c r="B44" s="68" t="n"/>
      <c r="C44" s="68" t="n"/>
      <c r="D44" s="68" t="n"/>
      <c r="E44" s="69" t="n"/>
      <c r="F44" s="270" t="n"/>
    </row>
    <row r="45">
      <c r="A45" s="51" t="n"/>
      <c r="B45" s="51" t="n"/>
      <c r="C45" s="91" t="n"/>
      <c r="D45" s="270" t="n"/>
      <c r="E45" s="270" t="n"/>
      <c r="F45" s="270" t="n"/>
    </row>
    <row r="46">
      <c r="A46" s="51" t="n"/>
      <c r="B46" s="51" t="n"/>
      <c r="C46" s="91" t="n"/>
      <c r="D46" s="270" t="n"/>
      <c r="E46" s="270" t="n"/>
      <c r="F46" s="270" t="n"/>
    </row>
    <row r="47">
      <c r="A47" s="120" t="inlineStr">
        <is>
          <t>D9 subtotal</t>
        </is>
      </c>
      <c r="B47" s="273" t="n"/>
      <c r="C47" s="146">
        <f>SUM(C45:C46)</f>
        <v/>
      </c>
      <c r="D47" s="270" t="n"/>
      <c r="E47" s="270" t="n"/>
      <c r="F47" s="270" t="n"/>
    </row>
    <row r="48">
      <c r="A48" s="273" t="n"/>
      <c r="B48" s="273" t="n"/>
      <c r="C48" s="273" t="n"/>
      <c r="D48" s="270" t="n"/>
      <c r="E48" s="270" t="n"/>
      <c r="F48" s="270" t="n"/>
    </row>
    <row r="49" ht="18" customHeight="1">
      <c r="A49" s="137" t="inlineStr">
        <is>
          <t>D10  ·  Cost of managing tax affairs</t>
        </is>
      </c>
      <c r="B49" s="68" t="n"/>
      <c r="C49" s="68" t="n"/>
      <c r="D49" s="68" t="n"/>
      <c r="E49" s="69" t="n"/>
      <c r="F49" s="270" t="n"/>
    </row>
    <row r="50">
      <c r="A50" s="51" t="n"/>
      <c r="B50" s="51" t="n"/>
      <c r="C50" s="91" t="n"/>
      <c r="D50" s="270" t="n"/>
      <c r="E50" s="270" t="n"/>
      <c r="F50" s="270" t="n"/>
    </row>
    <row r="51">
      <c r="A51" s="51" t="n"/>
      <c r="B51" s="51" t="n"/>
      <c r="C51" s="91" t="n"/>
      <c r="D51" s="270" t="n"/>
      <c r="E51" s="270" t="n"/>
      <c r="F51" s="270" t="n"/>
    </row>
    <row r="52">
      <c r="A52" s="120" t="inlineStr">
        <is>
          <t>D10 subtotal</t>
        </is>
      </c>
      <c r="B52" s="273" t="n"/>
      <c r="C52" s="146">
        <f>SUM(C50:C51)</f>
        <v/>
      </c>
      <c r="D52" s="270" t="n"/>
      <c r="E52" s="270" t="n"/>
      <c r="F52" s="270" t="n"/>
    </row>
    <row r="53">
      <c r="A53" s="273" t="n"/>
      <c r="B53" s="273" t="n"/>
      <c r="C53" s="273" t="n"/>
      <c r="D53" s="270" t="n"/>
      <c r="E53" s="270" t="n"/>
      <c r="F53" s="270" t="n"/>
    </row>
    <row r="54" hidden="1" ht="18" customHeight="1">
      <c r="A54" s="137" t="inlineStr">
        <is>
          <t>D11  ·  UPP of foreign pension or annuity</t>
        </is>
      </c>
      <c r="B54" s="68" t="n"/>
      <c r="C54" s="68" t="n"/>
      <c r="D54" s="68" t="n"/>
      <c r="E54" s="69" t="n"/>
      <c r="F54" s="270" t="n"/>
    </row>
    <row r="55" hidden="1">
      <c r="A55" s="51" t="n"/>
      <c r="B55" s="51" t="n"/>
      <c r="C55" s="91" t="n"/>
      <c r="D55" s="270" t="n"/>
      <c r="E55" s="270" t="n"/>
      <c r="F55" s="270" t="n"/>
    </row>
    <row r="56" hidden="1">
      <c r="A56" s="51" t="n"/>
      <c r="B56" s="51" t="n"/>
      <c r="C56" s="91" t="n"/>
      <c r="D56" s="270" t="n"/>
      <c r="E56" s="270" t="n"/>
      <c r="F56" s="270" t="n"/>
    </row>
    <row r="57" hidden="1">
      <c r="A57" s="120" t="inlineStr">
        <is>
          <t>D11 subtotal</t>
        </is>
      </c>
      <c r="B57" s="273" t="n"/>
      <c r="C57" s="146">
        <f>SUM(C55:C56)</f>
        <v/>
      </c>
      <c r="D57" s="270" t="n"/>
      <c r="E57" s="270" t="n"/>
      <c r="F57" s="270" t="n"/>
    </row>
    <row r="58">
      <c r="A58" s="273" t="n"/>
      <c r="B58" s="273" t="n"/>
      <c r="C58" s="273" t="n"/>
      <c r="D58" s="270" t="n"/>
      <c r="E58" s="270" t="n"/>
      <c r="F58" s="270" t="n"/>
    </row>
    <row r="59" ht="18" customHeight="1">
      <c r="A59" s="137" t="inlineStr">
        <is>
          <t>D12  ·  Personal super contributions</t>
        </is>
      </c>
      <c r="B59" s="68" t="n"/>
      <c r="C59" s="68" t="n"/>
      <c r="D59" s="68" t="n"/>
      <c r="E59" s="69" t="n"/>
      <c r="F59" s="270" t="n"/>
    </row>
    <row r="60">
      <c r="A60" s="51" t="n"/>
      <c r="B60" s="51" t="n"/>
      <c r="C60" s="91" t="n"/>
      <c r="D60" s="270" t="n"/>
      <c r="E60" s="270" t="n"/>
      <c r="F60" s="270" t="n"/>
    </row>
    <row r="61">
      <c r="A61" s="51" t="n"/>
      <c r="B61" s="51" t="n"/>
      <c r="C61" s="91" t="n"/>
      <c r="D61" s="270" t="n"/>
      <c r="E61" s="270" t="n"/>
      <c r="F61" s="270" t="n"/>
    </row>
    <row r="62">
      <c r="A62" s="120" t="inlineStr">
        <is>
          <t>D12 subtotal</t>
        </is>
      </c>
      <c r="B62" s="273" t="n"/>
      <c r="C62" s="146">
        <f>SUM(C60:C61)</f>
        <v/>
      </c>
      <c r="D62" s="270" t="n"/>
      <c r="E62" s="270" t="n"/>
      <c r="F62" s="270" t="n"/>
    </row>
    <row r="63">
      <c r="A63" s="273" t="n"/>
      <c r="B63" s="273" t="n"/>
      <c r="C63" s="273" t="n"/>
      <c r="D63" s="270" t="n"/>
      <c r="E63" s="270" t="n"/>
      <c r="F63" s="270" t="n"/>
    </row>
    <row r="64" hidden="1" ht="18" customHeight="1">
      <c r="A64" s="137" t="inlineStr">
        <is>
          <t>D13  ·  Deduction for project pool</t>
        </is>
      </c>
      <c r="B64" s="68" t="n"/>
      <c r="C64" s="68" t="n"/>
      <c r="D64" s="68" t="n"/>
      <c r="E64" s="69" t="n"/>
      <c r="F64" s="270" t="n"/>
    </row>
    <row r="65" hidden="1">
      <c r="A65" s="51" t="n"/>
      <c r="B65" s="51" t="n"/>
      <c r="C65" s="91" t="n"/>
      <c r="D65" s="270" t="n"/>
      <c r="E65" s="270" t="n"/>
      <c r="F65" s="270" t="n"/>
    </row>
    <row r="66" hidden="1">
      <c r="A66" s="51" t="n"/>
      <c r="B66" s="51" t="n"/>
      <c r="C66" s="91" t="n"/>
      <c r="D66" s="270" t="n"/>
      <c r="E66" s="270" t="n"/>
      <c r="F66" s="270" t="n"/>
    </row>
    <row r="67" hidden="1">
      <c r="A67" s="120" t="inlineStr">
        <is>
          <t>D13 subtotal</t>
        </is>
      </c>
      <c r="B67" s="273" t="n"/>
      <c r="C67" s="146">
        <f>SUM(C65:C66)</f>
        <v/>
      </c>
      <c r="D67" s="270" t="n"/>
      <c r="E67" s="270" t="n"/>
      <c r="F67" s="270" t="n"/>
    </row>
    <row r="68">
      <c r="A68" s="273" t="n"/>
      <c r="B68" s="273" t="n"/>
      <c r="C68" s="273" t="n"/>
      <c r="D68" s="270" t="n"/>
      <c r="E68" s="270" t="n"/>
      <c r="F68" s="270" t="n"/>
    </row>
    <row r="69" hidden="1" ht="18" customHeight="1">
      <c r="A69" s="137" t="inlineStr">
        <is>
          <t>D14  ·  Forestry managed investment scheme</t>
        </is>
      </c>
      <c r="B69" s="68" t="n"/>
      <c r="C69" s="68" t="n"/>
      <c r="D69" s="68" t="n"/>
      <c r="E69" s="69" t="n"/>
      <c r="F69" s="270" t="n"/>
    </row>
    <row r="70" hidden="1">
      <c r="A70" s="51" t="n"/>
      <c r="B70" s="51" t="n"/>
      <c r="C70" s="91" t="n"/>
      <c r="D70" s="270" t="n"/>
      <c r="E70" s="270" t="n"/>
      <c r="F70" s="270" t="n"/>
    </row>
    <row r="71" hidden="1">
      <c r="A71" s="51" t="n"/>
      <c r="B71" s="51" t="n"/>
      <c r="C71" s="91" t="n"/>
      <c r="D71" s="270" t="n"/>
      <c r="E71" s="270" t="n"/>
      <c r="F71" s="270" t="n"/>
    </row>
    <row r="72" hidden="1">
      <c r="A72" s="120" t="inlineStr">
        <is>
          <t>D14 subtotal</t>
        </is>
      </c>
      <c r="B72" s="273" t="n"/>
      <c r="C72" s="146">
        <f>SUM(C70:C71)</f>
        <v/>
      </c>
      <c r="D72" s="270" t="n"/>
      <c r="E72" s="270" t="n"/>
      <c r="F72" s="270" t="n"/>
    </row>
    <row r="73">
      <c r="A73" s="273" t="n"/>
      <c r="B73" s="273" t="n"/>
      <c r="C73" s="273" t="n"/>
      <c r="D73" s="270" t="n"/>
      <c r="E73" s="270" t="n"/>
      <c r="F73" s="270" t="n"/>
    </row>
    <row r="74" ht="18" customHeight="1">
      <c r="A74" s="137" t="inlineStr">
        <is>
          <t>D15  ·  Other deductions</t>
        </is>
      </c>
      <c r="B74" s="68" t="n"/>
      <c r="C74" s="68" t="n"/>
      <c r="D74" s="68" t="n"/>
      <c r="E74" s="69" t="n"/>
      <c r="F74" s="270" t="n"/>
    </row>
    <row r="75">
      <c r="A75" s="51" t="n"/>
      <c r="B75" s="51" t="n"/>
      <c r="C75" s="91" t="n"/>
      <c r="D75" s="270" t="n"/>
      <c r="E75" s="270" t="n"/>
      <c r="F75" s="270" t="n"/>
    </row>
    <row r="76">
      <c r="A76" s="51" t="n"/>
      <c r="B76" s="51" t="n"/>
      <c r="C76" s="91" t="n"/>
      <c r="D76" s="270" t="n"/>
      <c r="E76" s="270" t="n"/>
      <c r="F76" s="270" t="n"/>
    </row>
    <row r="77">
      <c r="A77" s="120" t="inlineStr">
        <is>
          <t>D15 subtotal</t>
        </is>
      </c>
      <c r="B77" s="273" t="n"/>
      <c r="C77" s="146">
        <f>SUM(C75:C76)</f>
        <v/>
      </c>
      <c r="D77" s="270" t="n"/>
      <c r="E77" s="270" t="n"/>
      <c r="F77" s="270" t="n"/>
    </row>
    <row r="78">
      <c r="A78" s="273" t="n"/>
      <c r="B78" s="273" t="n"/>
      <c r="C78" s="273" t="n"/>
      <c r="D78" s="270" t="n"/>
      <c r="E78" s="270" t="n"/>
      <c r="F78" s="270" t="n"/>
    </row>
    <row r="79">
      <c r="A79" s="120" t="inlineStr">
        <is>
          <t>TOTAL DEDUCTIONS</t>
        </is>
      </c>
      <c r="B79" s="273" t="n"/>
      <c r="C79" s="141">
        <f>C7+C12+C17+C22+C27+C32+C37+C42+C47+C52+C57+C62+C67+C72+C77</f>
        <v/>
      </c>
      <c r="D79" s="270" t="n"/>
      <c r="E79" s="270" t="n"/>
      <c r="F79" s="270" t="n"/>
    </row>
    <row r="80">
      <c r="A80" s="270" t="n"/>
      <c r="B80" s="270" t="n"/>
      <c r="C80" s="270" t="n"/>
      <c r="D80" s="270" t="n"/>
      <c r="E80" s="270" t="n"/>
      <c r="F80" s="270" t="n"/>
    </row>
    <row r="81">
      <c r="A81" s="157" t="inlineStr">
        <is>
          <t>D6 / D11 / D13 / D14 ship collapsed (rarely used) — unhide the rows and fill when they apply.</t>
        </is>
      </c>
      <c r="B81" s="270" t="n"/>
      <c r="C81" s="270" t="n"/>
      <c r="D81" s="270" t="n"/>
      <c r="E81" s="270" t="n"/>
      <c r="F81" s="270" t="n"/>
    </row>
    <row r="82">
      <c r="A82" s="157" t="inlineStr">
        <is>
          <t>D10 has three return labels: N interest charged by the ATO · L litigation costs · M other — name them in the description.</t>
        </is>
      </c>
      <c r="B82" s="270" t="n"/>
      <c r="C82" s="270" t="n"/>
      <c r="D82" s="270" t="n"/>
      <c r="E82" s="270" t="n"/>
      <c r="F82" s="270" t="n"/>
    </row>
    <row r="83">
      <c r="A83" s="270" t="n"/>
      <c r="B83" s="270" t="n"/>
      <c r="C83" s="270" t="n"/>
      <c r="D83" s="270" t="n"/>
      <c r="E83" s="270" t="n"/>
      <c r="F83" s="270" t="n"/>
    </row>
    <row r="84" ht="18" customHeight="1">
      <c r="A84" s="147" t="inlineStr">
        <is>
          <t>SUPPORTING BLOCKS  ·  the documents behind a line, or the inputs behind a figure this paper worked out</t>
        </is>
      </c>
      <c r="F84" s="270" t="n"/>
    </row>
    <row r="85">
      <c r="A85" s="288" t="n"/>
      <c r="B85" s="289" t="inlineStr">
        <is>
          <t>S1</t>
        </is>
      </c>
      <c r="C85" s="288" t="n"/>
      <c r="D85" s="307" t="n"/>
      <c r="E85" s="288" t="n"/>
      <c r="F85" s="270" t="n"/>
    </row>
    <row r="86">
      <c r="A86" s="57" t="n"/>
      <c r="B86" s="51" t="n"/>
      <c r="C86" s="91" t="n"/>
      <c r="D86" s="270" t="n"/>
      <c r="E86" s="273" t="n"/>
      <c r="F86" s="270" t="n"/>
    </row>
    <row r="87">
      <c r="A87" s="57" t="n"/>
      <c r="B87" s="51" t="n"/>
      <c r="C87" s="91" t="n"/>
      <c r="D87" s="270" t="n"/>
      <c r="E87" s="273" t="n"/>
      <c r="F87" s="270" t="n"/>
    </row>
    <row r="88">
      <c r="A88" s="57" t="n"/>
      <c r="B88" s="51" t="n"/>
      <c r="C88" s="91" t="n"/>
      <c r="D88" s="270" t="n"/>
      <c r="E88" s="273" t="n"/>
      <c r="F88" s="270" t="n"/>
    </row>
    <row r="89">
      <c r="A89" s="57" t="n"/>
      <c r="B89" s="51" t="n"/>
      <c r="C89" s="91" t="n"/>
      <c r="D89" s="270" t="n"/>
      <c r="E89" s="273" t="n"/>
      <c r="F89" s="270" t="n"/>
    </row>
    <row r="90">
      <c r="A90" s="57" t="n"/>
      <c r="B90" s="51" t="n"/>
      <c r="C90" s="91" t="n"/>
      <c r="D90" s="270" t="n"/>
      <c r="E90" s="273" t="n"/>
      <c r="F90" s="270" t="n"/>
    </row>
    <row r="91">
      <c r="A91" s="57" t="n"/>
      <c r="B91" s="51" t="n"/>
      <c r="C91" s="91" t="n"/>
      <c r="D91" s="270" t="n"/>
      <c r="E91" s="273" t="n"/>
      <c r="F91" s="270" t="n"/>
    </row>
    <row r="92">
      <c r="A92" s="57" t="n"/>
      <c r="B92" s="51" t="n"/>
      <c r="C92" s="91" t="n"/>
      <c r="D92" s="270" t="n"/>
      <c r="E92" s="273" t="n"/>
      <c r="F92" s="270" t="n"/>
    </row>
    <row r="93">
      <c r="A93" s="57" t="n"/>
      <c r="B93" s="51" t="n"/>
      <c r="C93" s="91" t="n"/>
      <c r="D93" s="270" t="n"/>
      <c r="E93" s="273" t="n"/>
      <c r="F93" s="270" t="n"/>
    </row>
    <row r="94">
      <c r="A94" s="57" t="n"/>
      <c r="B94" s="51" t="n"/>
      <c r="C94" s="91" t="n"/>
      <c r="D94" s="270" t="n"/>
      <c r="E94" s="273" t="n"/>
      <c r="F94" s="270" t="n"/>
    </row>
    <row r="95">
      <c r="A95" s="57" t="n"/>
      <c r="B95" s="51" t="n"/>
      <c r="C95" s="91" t="n"/>
      <c r="D95" s="270" t="n"/>
      <c r="E95" s="273" t="n"/>
      <c r="F95" s="270" t="n"/>
    </row>
    <row r="96">
      <c r="A96" s="57" t="n"/>
      <c r="B96" s="51" t="n"/>
      <c r="C96" s="91" t="n"/>
      <c r="D96" s="270" t="n"/>
      <c r="E96" s="273" t="n"/>
      <c r="F96" s="270" t="n"/>
    </row>
    <row r="97">
      <c r="A97" s="57" t="n"/>
      <c r="B97" s="51" t="n"/>
      <c r="C97" s="91" t="n"/>
      <c r="D97" s="270" t="n"/>
      <c r="E97" s="273" t="n"/>
      <c r="F97" s="270" t="n"/>
    </row>
    <row r="98">
      <c r="A98" s="57" t="n"/>
      <c r="B98" s="51" t="n"/>
      <c r="C98" s="91" t="n"/>
      <c r="D98" s="270" t="n"/>
      <c r="E98" s="273" t="n"/>
      <c r="F98" s="270" t="n"/>
    </row>
    <row r="99">
      <c r="A99" s="57" t="n"/>
      <c r="B99" s="51" t="n"/>
      <c r="C99" s="91" t="n"/>
      <c r="D99" s="270" t="n"/>
      <c r="E99" s="273" t="n"/>
      <c r="F99" s="270" t="n"/>
    </row>
    <row r="100">
      <c r="A100" s="57" t="n"/>
      <c r="B100" s="51" t="n"/>
      <c r="C100" s="91" t="n"/>
      <c r="D100" s="270" t="n"/>
      <c r="E100" s="273" t="n"/>
      <c r="F100" s="270" t="n"/>
    </row>
    <row r="101">
      <c r="A101" s="57" t="n"/>
      <c r="B101" s="51" t="n"/>
      <c r="C101" s="91" t="n"/>
      <c r="D101" s="270" t="n"/>
      <c r="E101" s="273" t="n"/>
      <c r="F101" s="270" t="n"/>
    </row>
    <row r="102">
      <c r="A102" s="57" t="n"/>
      <c r="B102" s="51" t="n"/>
      <c r="C102" s="91" t="n"/>
      <c r="D102" s="270" t="n"/>
      <c r="E102" s="273" t="n"/>
      <c r="F102" s="270" t="n"/>
    </row>
    <row r="103">
      <c r="A103" s="57" t="n"/>
      <c r="B103" s="51" t="n"/>
      <c r="C103" s="91" t="n"/>
      <c r="D103" s="270" t="n"/>
      <c r="E103" s="273" t="n"/>
      <c r="F103" s="270" t="n"/>
    </row>
    <row r="104">
      <c r="A104" s="57" t="n"/>
      <c r="B104" s="51" t="n"/>
      <c r="C104" s="91" t="n"/>
      <c r="D104" s="270" t="n"/>
      <c r="E104" s="273" t="n"/>
      <c r="F104" s="270" t="n"/>
    </row>
    <row r="105">
      <c r="A105" s="57" t="n"/>
      <c r="B105" s="51" t="n"/>
      <c r="C105" s="91" t="n"/>
      <c r="D105" s="270" t="n"/>
      <c r="E105" s="273" t="n"/>
      <c r="F105" s="270" t="n"/>
    </row>
    <row r="106">
      <c r="A106" s="57" t="n"/>
      <c r="B106" s="51" t="n"/>
      <c r="C106" s="91" t="n"/>
      <c r="D106" s="270" t="n"/>
      <c r="E106" s="273" t="n"/>
      <c r="F106" s="270" t="n"/>
    </row>
    <row r="107">
      <c r="A107" s="57" t="n"/>
      <c r="B107" s="51" t="n"/>
      <c r="C107" s="91" t="n"/>
      <c r="D107" s="270" t="n"/>
      <c r="E107" s="273" t="n"/>
      <c r="F107" s="270" t="n"/>
    </row>
    <row r="108">
      <c r="A108" s="57" t="n"/>
      <c r="B108" s="51" t="n"/>
      <c r="C108" s="91" t="n"/>
      <c r="D108" s="270" t="n"/>
      <c r="E108" s="273" t="n"/>
      <c r="F108" s="270" t="n"/>
    </row>
    <row r="109">
      <c r="A109" s="57" t="n"/>
      <c r="B109" s="51" t="n"/>
      <c r="C109" s="91" t="n"/>
      <c r="D109" s="270" t="n"/>
      <c r="E109" s="273" t="n"/>
      <c r="F109" s="270" t="n"/>
    </row>
    <row r="110">
      <c r="A110" s="57" t="n"/>
      <c r="B110" s="51" t="n"/>
      <c r="C110" s="91" t="n"/>
      <c r="D110" s="270" t="n"/>
      <c r="E110" s="273" t="n"/>
      <c r="F110" s="270" t="n"/>
    </row>
    <row r="111">
      <c r="A111" s="57" t="n"/>
      <c r="B111" s="51" t="n"/>
      <c r="C111" s="91" t="n"/>
      <c r="D111" s="270" t="n"/>
      <c r="E111" s="273" t="n"/>
      <c r="F111" s="270" t="n"/>
    </row>
    <row r="112">
      <c r="A112" s="57" t="n"/>
      <c r="B112" s="51" t="n"/>
      <c r="C112" s="91" t="n"/>
      <c r="D112" s="270" t="n"/>
      <c r="E112" s="273" t="n"/>
      <c r="F112" s="270" t="n"/>
    </row>
    <row r="113">
      <c r="A113" s="57" t="n"/>
      <c r="B113" s="51" t="n"/>
      <c r="C113" s="91" t="n"/>
      <c r="D113" s="270" t="n"/>
      <c r="E113" s="273" t="n"/>
      <c r="F113" s="270" t="n"/>
    </row>
    <row r="114">
      <c r="A114" s="57" t="n"/>
      <c r="B114" s="51" t="n"/>
      <c r="C114" s="91" t="n"/>
      <c r="D114" s="270" t="n"/>
      <c r="E114" s="273" t="n"/>
      <c r="F114" s="270" t="n"/>
    </row>
    <row r="115">
      <c r="A115" s="57" t="n"/>
      <c r="B115" s="51" t="n"/>
      <c r="C115" s="91" t="n"/>
      <c r="D115" s="270" t="n"/>
      <c r="E115" s="273" t="n"/>
      <c r="F115" s="270" t="n"/>
    </row>
    <row r="116">
      <c r="A116" s="57" t="n"/>
      <c r="B116" s="51" t="n"/>
      <c r="C116" s="91" t="n"/>
      <c r="D116" s="270" t="n"/>
      <c r="E116" s="273" t="n"/>
      <c r="F116" s="270" t="n"/>
    </row>
    <row r="117">
      <c r="A117" s="57" t="n"/>
      <c r="B117" s="51" t="n"/>
      <c r="C117" s="91" t="n"/>
      <c r="D117" s="270" t="n"/>
      <c r="E117" s="273" t="n"/>
      <c r="F117" s="270" t="n"/>
    </row>
    <row r="118">
      <c r="A118" s="57" t="n"/>
      <c r="B118" s="51" t="n"/>
      <c r="C118" s="91" t="n"/>
      <c r="D118" s="270" t="n"/>
      <c r="E118" s="273" t="n"/>
      <c r="F118" s="270" t="n"/>
    </row>
    <row r="119">
      <c r="A119" s="57" t="n"/>
      <c r="B119" s="51" t="n"/>
      <c r="C119" s="91" t="n"/>
      <c r="D119" s="270" t="n"/>
      <c r="E119" s="273" t="n"/>
      <c r="F119" s="270" t="n"/>
    </row>
    <row r="120">
      <c r="A120" s="57" t="n"/>
      <c r="B120" s="51" t="n"/>
      <c r="C120" s="91" t="n"/>
      <c r="D120" s="270" t="n"/>
      <c r="E120" s="273" t="n"/>
      <c r="F120" s="270" t="n"/>
    </row>
    <row r="121">
      <c r="A121" s="57" t="n"/>
      <c r="B121" s="51" t="n"/>
      <c r="C121" s="91" t="n"/>
      <c r="D121" s="270" t="n"/>
      <c r="E121" s="273" t="n"/>
      <c r="F121" s="270" t="n"/>
    </row>
    <row r="122">
      <c r="A122" s="57" t="n"/>
      <c r="B122" s="51" t="n"/>
      <c r="C122" s="91" t="n"/>
      <c r="D122" s="270" t="n"/>
      <c r="E122" s="273" t="n"/>
      <c r="F122" s="270" t="n"/>
    </row>
    <row r="123">
      <c r="A123" s="57" t="n"/>
      <c r="B123" s="51" t="n"/>
      <c r="C123" s="91" t="n"/>
      <c r="D123" s="270" t="n"/>
      <c r="E123" s="273" t="n"/>
      <c r="F123" s="270" t="n"/>
    </row>
    <row r="124">
      <c r="A124" s="57" t="n"/>
      <c r="B124" s="51" t="n"/>
      <c r="C124" s="91" t="n"/>
      <c r="D124" s="270" t="n"/>
      <c r="E124" s="273" t="n"/>
      <c r="F124" s="270" t="n"/>
    </row>
    <row r="125">
      <c r="A125" s="57" t="n"/>
      <c r="B125" s="51" t="n"/>
      <c r="C125" s="91" t="n"/>
      <c r="D125" s="270" t="n"/>
      <c r="E125" s="273" t="n"/>
      <c r="F125" s="270" t="n"/>
    </row>
    <row r="126">
      <c r="A126" s="149" t="inlineStr">
        <is>
          <t>Total</t>
        </is>
      </c>
      <c r="B126" s="273" t="n"/>
      <c r="C126" s="139">
        <f>SUM(C86:C125)</f>
        <v/>
      </c>
      <c r="D126" s="270" t="n"/>
      <c r="E126" s="51" t="n"/>
      <c r="F126" s="270" t="n"/>
    </row>
    <row r="127">
      <c r="A127" s="270" t="n"/>
      <c r="B127" s="270" t="n"/>
      <c r="C127" s="270" t="n"/>
      <c r="D127" s="270" t="n"/>
      <c r="E127" s="270" t="n"/>
      <c r="F127" s="270" t="n"/>
    </row>
    <row r="128">
      <c r="A128" s="288" t="n"/>
      <c r="B128" s="289" t="inlineStr">
        <is>
          <t>S2</t>
        </is>
      </c>
      <c r="C128" s="288" t="n"/>
      <c r="D128" s="307" t="n"/>
      <c r="E128" s="288" t="n"/>
      <c r="F128" s="270" t="n"/>
    </row>
    <row r="129">
      <c r="A129" s="57" t="n"/>
      <c r="B129" s="51" t="n"/>
      <c r="C129" s="91" t="n"/>
      <c r="D129" s="270" t="n"/>
      <c r="E129" s="273" t="n"/>
      <c r="F129" s="270" t="n"/>
    </row>
    <row r="130">
      <c r="A130" s="57" t="n"/>
      <c r="B130" s="51" t="n"/>
      <c r="C130" s="91" t="n"/>
      <c r="D130" s="270" t="n"/>
      <c r="E130" s="273" t="n"/>
      <c r="F130" s="270" t="n"/>
    </row>
    <row r="131">
      <c r="A131" s="57" t="n"/>
      <c r="B131" s="51" t="n"/>
      <c r="C131" s="91" t="n"/>
      <c r="D131" s="270" t="n"/>
      <c r="E131" s="273" t="n"/>
      <c r="F131" s="270" t="n"/>
    </row>
    <row r="132">
      <c r="A132" s="57" t="n"/>
      <c r="B132" s="51" t="n"/>
      <c r="C132" s="91" t="n"/>
      <c r="D132" s="270" t="n"/>
      <c r="E132" s="273" t="n"/>
      <c r="F132" s="270" t="n"/>
    </row>
    <row r="133">
      <c r="A133" s="57" t="n"/>
      <c r="B133" s="51" t="n"/>
      <c r="C133" s="91" t="n"/>
      <c r="D133" s="270" t="n"/>
      <c r="E133" s="273" t="n"/>
      <c r="F133" s="270" t="n"/>
    </row>
    <row r="134">
      <c r="A134" s="57" t="n"/>
      <c r="B134" s="51" t="n"/>
      <c r="C134" s="91" t="n"/>
      <c r="D134" s="270" t="n"/>
      <c r="E134" s="273" t="n"/>
      <c r="F134" s="270" t="n"/>
    </row>
    <row r="135">
      <c r="A135" s="57" t="n"/>
      <c r="B135" s="51" t="n"/>
      <c r="C135" s="91" t="n"/>
      <c r="D135" s="270" t="n"/>
      <c r="E135" s="273" t="n"/>
      <c r="F135" s="270" t="n"/>
    </row>
    <row r="136">
      <c r="A136" s="57" t="n"/>
      <c r="B136" s="51" t="n"/>
      <c r="C136" s="91" t="n"/>
      <c r="D136" s="270" t="n"/>
      <c r="E136" s="273" t="n"/>
      <c r="F136" s="270" t="n"/>
    </row>
    <row r="137">
      <c r="A137" s="57" t="n"/>
      <c r="B137" s="51" t="n"/>
      <c r="C137" s="91" t="n"/>
      <c r="D137" s="270" t="n"/>
      <c r="E137" s="273" t="n"/>
      <c r="F137" s="270" t="n"/>
    </row>
    <row r="138">
      <c r="A138" s="57" t="n"/>
      <c r="B138" s="51" t="n"/>
      <c r="C138" s="91" t="n"/>
      <c r="D138" s="270" t="n"/>
      <c r="E138" s="273" t="n"/>
      <c r="F138" s="270" t="n"/>
    </row>
    <row r="139">
      <c r="A139" s="57" t="n"/>
      <c r="B139" s="51" t="n"/>
      <c r="C139" s="91" t="n"/>
      <c r="D139" s="270" t="n"/>
      <c r="E139" s="273" t="n"/>
      <c r="F139" s="270" t="n"/>
    </row>
    <row r="140">
      <c r="A140" s="57" t="n"/>
      <c r="B140" s="51" t="n"/>
      <c r="C140" s="91" t="n"/>
      <c r="D140" s="270" t="n"/>
      <c r="E140" s="273" t="n"/>
      <c r="F140" s="270" t="n"/>
    </row>
    <row r="141">
      <c r="A141" s="57" t="n"/>
      <c r="B141" s="51" t="n"/>
      <c r="C141" s="91" t="n"/>
      <c r="D141" s="270" t="n"/>
      <c r="E141" s="273" t="n"/>
      <c r="F141" s="270" t="n"/>
    </row>
    <row r="142">
      <c r="A142" s="57" t="n"/>
      <c r="B142" s="51" t="n"/>
      <c r="C142" s="91" t="n"/>
      <c r="D142" s="270" t="n"/>
      <c r="E142" s="273" t="n"/>
      <c r="F142" s="270" t="n"/>
    </row>
    <row r="143">
      <c r="A143" s="57" t="n"/>
      <c r="B143" s="51" t="n"/>
      <c r="C143" s="91" t="n"/>
      <c r="D143" s="270" t="n"/>
      <c r="E143" s="273" t="n"/>
      <c r="F143" s="270" t="n"/>
    </row>
    <row r="144">
      <c r="A144" s="57" t="n"/>
      <c r="B144" s="51" t="n"/>
      <c r="C144" s="91" t="n"/>
      <c r="D144" s="270" t="n"/>
      <c r="E144" s="273" t="n"/>
      <c r="F144" s="270" t="n"/>
    </row>
    <row r="145">
      <c r="A145" s="57" t="n"/>
      <c r="B145" s="51" t="n"/>
      <c r="C145" s="91" t="n"/>
      <c r="D145" s="270" t="n"/>
      <c r="E145" s="273" t="n"/>
      <c r="F145" s="270" t="n"/>
    </row>
    <row r="146">
      <c r="A146" s="57" t="n"/>
      <c r="B146" s="51" t="n"/>
      <c r="C146" s="91" t="n"/>
      <c r="D146" s="270" t="n"/>
      <c r="E146" s="273" t="n"/>
      <c r="F146" s="270" t="n"/>
    </row>
    <row r="147">
      <c r="A147" s="57" t="n"/>
      <c r="B147" s="51" t="n"/>
      <c r="C147" s="91" t="n"/>
      <c r="D147" s="270" t="n"/>
      <c r="E147" s="273" t="n"/>
      <c r="F147" s="270" t="n"/>
    </row>
    <row r="148">
      <c r="A148" s="57" t="n"/>
      <c r="B148" s="51" t="n"/>
      <c r="C148" s="91" t="n"/>
      <c r="D148" s="270" t="n"/>
      <c r="E148" s="273" t="n"/>
      <c r="F148" s="270" t="n"/>
    </row>
    <row r="149">
      <c r="A149" s="57" t="n"/>
      <c r="B149" s="51" t="n"/>
      <c r="C149" s="91" t="n"/>
      <c r="D149" s="270" t="n"/>
      <c r="E149" s="273" t="n"/>
      <c r="F149" s="270" t="n"/>
    </row>
    <row r="150">
      <c r="A150" s="57" t="n"/>
      <c r="B150" s="51" t="n"/>
      <c r="C150" s="91" t="n"/>
      <c r="D150" s="270" t="n"/>
      <c r="E150" s="273" t="n"/>
      <c r="F150" s="270" t="n"/>
    </row>
    <row r="151">
      <c r="A151" s="57" t="n"/>
      <c r="B151" s="51" t="n"/>
      <c r="C151" s="91" t="n"/>
      <c r="D151" s="270" t="n"/>
      <c r="E151" s="273" t="n"/>
      <c r="F151" s="270" t="n"/>
    </row>
    <row r="152">
      <c r="A152" s="57" t="n"/>
      <c r="B152" s="51" t="n"/>
      <c r="C152" s="91" t="n"/>
      <c r="D152" s="270" t="n"/>
      <c r="E152" s="273" t="n"/>
      <c r="F152" s="270" t="n"/>
    </row>
    <row r="153">
      <c r="A153" s="57" t="n"/>
      <c r="B153" s="51" t="n"/>
      <c r="C153" s="91" t="n"/>
      <c r="D153" s="270" t="n"/>
      <c r="E153" s="273" t="n"/>
      <c r="F153" s="270" t="n"/>
    </row>
    <row r="154">
      <c r="A154" s="57" t="n"/>
      <c r="B154" s="51" t="n"/>
      <c r="C154" s="91" t="n"/>
      <c r="D154" s="270" t="n"/>
      <c r="E154" s="273" t="n"/>
      <c r="F154" s="270" t="n"/>
    </row>
    <row r="155">
      <c r="A155" s="57" t="n"/>
      <c r="B155" s="51" t="n"/>
      <c r="C155" s="91" t="n"/>
      <c r="D155" s="270" t="n"/>
      <c r="E155" s="273" t="n"/>
      <c r="F155" s="270" t="n"/>
    </row>
    <row r="156">
      <c r="A156" s="57" t="n"/>
      <c r="B156" s="51" t="n"/>
      <c r="C156" s="91" t="n"/>
      <c r="D156" s="270" t="n"/>
      <c r="E156" s="273" t="n"/>
      <c r="F156" s="270" t="n"/>
    </row>
    <row r="157">
      <c r="A157" s="57" t="n"/>
      <c r="B157" s="51" t="n"/>
      <c r="C157" s="91" t="n"/>
      <c r="D157" s="270" t="n"/>
      <c r="E157" s="273" t="n"/>
      <c r="F157" s="270" t="n"/>
    </row>
    <row r="158">
      <c r="A158" s="57" t="n"/>
      <c r="B158" s="51" t="n"/>
      <c r="C158" s="91" t="n"/>
      <c r="D158" s="270" t="n"/>
      <c r="E158" s="273" t="n"/>
      <c r="F158" s="270" t="n"/>
    </row>
    <row r="159">
      <c r="A159" s="57" t="n"/>
      <c r="B159" s="51" t="n"/>
      <c r="C159" s="91" t="n"/>
      <c r="D159" s="270" t="n"/>
      <c r="E159" s="273" t="n"/>
      <c r="F159" s="270" t="n"/>
    </row>
    <row r="160">
      <c r="A160" s="57" t="n"/>
      <c r="B160" s="51" t="n"/>
      <c r="C160" s="91" t="n"/>
      <c r="D160" s="270" t="n"/>
      <c r="E160" s="273" t="n"/>
      <c r="F160" s="270" t="n"/>
    </row>
    <row r="161">
      <c r="A161" s="57" t="n"/>
      <c r="B161" s="51" t="n"/>
      <c r="C161" s="91" t="n"/>
      <c r="D161" s="270" t="n"/>
      <c r="E161" s="273" t="n"/>
      <c r="F161" s="270" t="n"/>
    </row>
    <row r="162">
      <c r="A162" s="57" t="n"/>
      <c r="B162" s="51" t="n"/>
      <c r="C162" s="91" t="n"/>
      <c r="D162" s="270" t="n"/>
      <c r="E162" s="273" t="n"/>
      <c r="F162" s="270" t="n"/>
    </row>
    <row r="163">
      <c r="A163" s="57" t="n"/>
      <c r="B163" s="51" t="n"/>
      <c r="C163" s="91" t="n"/>
      <c r="D163" s="270" t="n"/>
      <c r="E163" s="273" t="n"/>
      <c r="F163" s="270" t="n"/>
    </row>
    <row r="164">
      <c r="A164" s="57" t="n"/>
      <c r="B164" s="51" t="n"/>
      <c r="C164" s="91" t="n"/>
      <c r="D164" s="270" t="n"/>
      <c r="E164" s="273" t="n"/>
      <c r="F164" s="270" t="n"/>
    </row>
    <row r="165">
      <c r="A165" s="57" t="n"/>
      <c r="B165" s="51" t="n"/>
      <c r="C165" s="91" t="n"/>
      <c r="D165" s="270" t="n"/>
      <c r="E165" s="273" t="n"/>
      <c r="F165" s="270" t="n"/>
    </row>
    <row r="166">
      <c r="A166" s="57" t="n"/>
      <c r="B166" s="51" t="n"/>
      <c r="C166" s="91" t="n"/>
      <c r="D166" s="270" t="n"/>
      <c r="E166" s="273" t="n"/>
      <c r="F166" s="270" t="n"/>
    </row>
    <row r="167">
      <c r="A167" s="57" t="n"/>
      <c r="B167" s="51" t="n"/>
      <c r="C167" s="91" t="n"/>
      <c r="D167" s="270" t="n"/>
      <c r="E167" s="273" t="n"/>
      <c r="F167" s="270" t="n"/>
    </row>
    <row r="168">
      <c r="A168" s="57" t="n"/>
      <c r="B168" s="51" t="n"/>
      <c r="C168" s="91" t="n"/>
      <c r="D168" s="270" t="n"/>
      <c r="E168" s="273" t="n"/>
      <c r="F168" s="270" t="n"/>
    </row>
    <row r="169">
      <c r="A169" s="149" t="inlineStr">
        <is>
          <t>Total</t>
        </is>
      </c>
      <c r="B169" s="273" t="n"/>
      <c r="C169" s="139">
        <f>SUM(C129:C168)</f>
        <v/>
      </c>
      <c r="D169" s="270" t="n"/>
      <c r="E169" s="51" t="n"/>
      <c r="F169" s="270" t="n"/>
    </row>
    <row r="170">
      <c r="A170" s="270" t="n"/>
      <c r="B170" s="270" t="n"/>
      <c r="C170" s="270" t="n"/>
      <c r="D170" s="270" t="n"/>
      <c r="E170" s="270" t="n"/>
      <c r="F170" s="270" t="n"/>
    </row>
    <row r="171">
      <c r="A171" s="288" t="n"/>
      <c r="B171" s="289" t="inlineStr">
        <is>
          <t>S3</t>
        </is>
      </c>
      <c r="C171" s="288" t="n"/>
      <c r="D171" s="307" t="n"/>
      <c r="E171" s="288" t="n"/>
      <c r="F171" s="270" t="n"/>
    </row>
    <row r="172">
      <c r="A172" s="57" t="n"/>
      <c r="B172" s="51" t="n"/>
      <c r="C172" s="91" t="n"/>
      <c r="D172" s="270" t="n"/>
      <c r="E172" s="273" t="n"/>
      <c r="F172" s="270" t="n"/>
    </row>
    <row r="173">
      <c r="A173" s="57" t="n"/>
      <c r="B173" s="51" t="n"/>
      <c r="C173" s="91" t="n"/>
      <c r="D173" s="270" t="n"/>
      <c r="E173" s="273" t="n"/>
      <c r="F173" s="270" t="n"/>
    </row>
    <row r="174">
      <c r="A174" s="57" t="n"/>
      <c r="B174" s="51" t="n"/>
      <c r="C174" s="91" t="n"/>
      <c r="D174" s="270" t="n"/>
      <c r="E174" s="273" t="n"/>
      <c r="F174" s="270" t="n"/>
    </row>
    <row r="175">
      <c r="A175" s="57" t="n"/>
      <c r="B175" s="51" t="n"/>
      <c r="C175" s="91" t="n"/>
      <c r="D175" s="270" t="n"/>
      <c r="E175" s="273" t="n"/>
      <c r="F175" s="270" t="n"/>
    </row>
    <row r="176">
      <c r="A176" s="57" t="n"/>
      <c r="B176" s="51" t="n"/>
      <c r="C176" s="91" t="n"/>
      <c r="D176" s="270" t="n"/>
      <c r="E176" s="273" t="n"/>
      <c r="F176" s="270" t="n"/>
    </row>
    <row r="177">
      <c r="A177" s="57" t="n"/>
      <c r="B177" s="51" t="n"/>
      <c r="C177" s="91" t="n"/>
      <c r="D177" s="270" t="n"/>
      <c r="E177" s="273" t="n"/>
      <c r="F177" s="270" t="n"/>
    </row>
    <row r="178">
      <c r="A178" s="57" t="n"/>
      <c r="B178" s="51" t="n"/>
      <c r="C178" s="91" t="n"/>
      <c r="D178" s="270" t="n"/>
      <c r="E178" s="273" t="n"/>
      <c r="F178" s="270" t="n"/>
    </row>
    <row r="179">
      <c r="A179" s="57" t="n"/>
      <c r="B179" s="51" t="n"/>
      <c r="C179" s="91" t="n"/>
      <c r="D179" s="270" t="n"/>
      <c r="E179" s="273" t="n"/>
      <c r="F179" s="270" t="n"/>
    </row>
    <row r="180">
      <c r="A180" s="57" t="n"/>
      <c r="B180" s="51" t="n"/>
      <c r="C180" s="91" t="n"/>
      <c r="D180" s="270" t="n"/>
      <c r="E180" s="273" t="n"/>
      <c r="F180" s="270" t="n"/>
    </row>
    <row r="181">
      <c r="A181" s="57" t="n"/>
      <c r="B181" s="51" t="n"/>
      <c r="C181" s="91" t="n"/>
      <c r="D181" s="270" t="n"/>
      <c r="E181" s="273" t="n"/>
      <c r="F181" s="270" t="n"/>
    </row>
    <row r="182">
      <c r="A182" s="57" t="n"/>
      <c r="B182" s="51" t="n"/>
      <c r="C182" s="91" t="n"/>
      <c r="D182" s="270" t="n"/>
      <c r="E182" s="273" t="n"/>
      <c r="F182" s="270" t="n"/>
    </row>
    <row r="183">
      <c r="A183" s="57" t="n"/>
      <c r="B183" s="51" t="n"/>
      <c r="C183" s="91" t="n"/>
      <c r="D183" s="270" t="n"/>
      <c r="E183" s="273" t="n"/>
      <c r="F183" s="270" t="n"/>
    </row>
    <row r="184">
      <c r="A184" s="57" t="n"/>
      <c r="B184" s="51" t="n"/>
      <c r="C184" s="91" t="n"/>
      <c r="D184" s="270" t="n"/>
      <c r="E184" s="273" t="n"/>
      <c r="F184" s="270" t="n"/>
    </row>
    <row r="185">
      <c r="A185" s="57" t="n"/>
      <c r="B185" s="51" t="n"/>
      <c r="C185" s="91" t="n"/>
      <c r="D185" s="270" t="n"/>
      <c r="E185" s="273" t="n"/>
      <c r="F185" s="270" t="n"/>
    </row>
    <row r="186">
      <c r="A186" s="57" t="n"/>
      <c r="B186" s="51" t="n"/>
      <c r="C186" s="91" t="n"/>
      <c r="D186" s="270" t="n"/>
      <c r="E186" s="273" t="n"/>
      <c r="F186" s="270" t="n"/>
    </row>
    <row r="187">
      <c r="A187" s="57" t="n"/>
      <c r="B187" s="51" t="n"/>
      <c r="C187" s="91" t="n"/>
      <c r="D187" s="270" t="n"/>
      <c r="E187" s="273" t="n"/>
      <c r="F187" s="270" t="n"/>
    </row>
    <row r="188">
      <c r="A188" s="57" t="n"/>
      <c r="B188" s="51" t="n"/>
      <c r="C188" s="91" t="n"/>
      <c r="D188" s="270" t="n"/>
      <c r="E188" s="273" t="n"/>
      <c r="F188" s="270" t="n"/>
    </row>
    <row r="189">
      <c r="A189" s="57" t="n"/>
      <c r="B189" s="51" t="n"/>
      <c r="C189" s="91" t="n"/>
      <c r="D189" s="270" t="n"/>
      <c r="E189" s="273" t="n"/>
      <c r="F189" s="270" t="n"/>
    </row>
    <row r="190">
      <c r="A190" s="57" t="n"/>
      <c r="B190" s="51" t="n"/>
      <c r="C190" s="91" t="n"/>
      <c r="D190" s="270" t="n"/>
      <c r="E190" s="273" t="n"/>
      <c r="F190" s="270" t="n"/>
    </row>
    <row r="191">
      <c r="A191" s="57" t="n"/>
      <c r="B191" s="51" t="n"/>
      <c r="C191" s="91" t="n"/>
      <c r="D191" s="270" t="n"/>
      <c r="E191" s="273" t="n"/>
      <c r="F191" s="270" t="n"/>
    </row>
    <row r="192">
      <c r="A192" s="57" t="n"/>
      <c r="B192" s="51" t="n"/>
      <c r="C192" s="91" t="n"/>
      <c r="D192" s="270" t="n"/>
      <c r="E192" s="273" t="n"/>
      <c r="F192" s="270" t="n"/>
    </row>
    <row r="193">
      <c r="A193" s="57" t="n"/>
      <c r="B193" s="51" t="n"/>
      <c r="C193" s="91" t="n"/>
      <c r="D193" s="270" t="n"/>
      <c r="E193" s="273" t="n"/>
      <c r="F193" s="270" t="n"/>
    </row>
    <row r="194">
      <c r="A194" s="57" t="n"/>
      <c r="B194" s="51" t="n"/>
      <c r="C194" s="91" t="n"/>
      <c r="D194" s="270" t="n"/>
      <c r="E194" s="273" t="n"/>
      <c r="F194" s="270" t="n"/>
    </row>
    <row r="195">
      <c r="A195" s="57" t="n"/>
      <c r="B195" s="51" t="n"/>
      <c r="C195" s="91" t="n"/>
      <c r="D195" s="270" t="n"/>
      <c r="E195" s="273" t="n"/>
      <c r="F195" s="270" t="n"/>
    </row>
    <row r="196">
      <c r="A196" s="57" t="n"/>
      <c r="B196" s="51" t="n"/>
      <c r="C196" s="91" t="n"/>
      <c r="D196" s="270" t="n"/>
      <c r="E196" s="273" t="n"/>
      <c r="F196" s="270" t="n"/>
    </row>
    <row r="197">
      <c r="A197" s="57" t="n"/>
      <c r="B197" s="51" t="n"/>
      <c r="C197" s="91" t="n"/>
      <c r="D197" s="270" t="n"/>
      <c r="E197" s="273" t="n"/>
      <c r="F197" s="270" t="n"/>
    </row>
    <row r="198">
      <c r="A198" s="57" t="n"/>
      <c r="B198" s="51" t="n"/>
      <c r="C198" s="91" t="n"/>
      <c r="D198" s="270" t="n"/>
      <c r="E198" s="273" t="n"/>
      <c r="F198" s="270" t="n"/>
    </row>
    <row r="199">
      <c r="A199" s="57" t="n"/>
      <c r="B199" s="51" t="n"/>
      <c r="C199" s="91" t="n"/>
      <c r="D199" s="270" t="n"/>
      <c r="E199" s="273" t="n"/>
      <c r="F199" s="270" t="n"/>
    </row>
    <row r="200">
      <c r="A200" s="57" t="n"/>
      <c r="B200" s="51" t="n"/>
      <c r="C200" s="91" t="n"/>
      <c r="D200" s="270" t="n"/>
      <c r="E200" s="273" t="n"/>
      <c r="F200" s="270" t="n"/>
    </row>
    <row r="201">
      <c r="A201" s="57" t="n"/>
      <c r="B201" s="51" t="n"/>
      <c r="C201" s="91" t="n"/>
      <c r="D201" s="270" t="n"/>
      <c r="E201" s="273" t="n"/>
      <c r="F201" s="270" t="n"/>
    </row>
    <row r="202">
      <c r="A202" s="57" t="n"/>
      <c r="B202" s="51" t="n"/>
      <c r="C202" s="91" t="n"/>
      <c r="D202" s="270" t="n"/>
      <c r="E202" s="273" t="n"/>
      <c r="F202" s="270" t="n"/>
    </row>
    <row r="203">
      <c r="A203" s="57" t="n"/>
      <c r="B203" s="51" t="n"/>
      <c r="C203" s="91" t="n"/>
      <c r="D203" s="270" t="n"/>
      <c r="E203" s="273" t="n"/>
      <c r="F203" s="270" t="n"/>
    </row>
    <row r="204">
      <c r="A204" s="57" t="n"/>
      <c r="B204" s="51" t="n"/>
      <c r="C204" s="91" t="n"/>
      <c r="D204" s="270" t="n"/>
      <c r="E204" s="273" t="n"/>
      <c r="F204" s="270" t="n"/>
    </row>
    <row r="205">
      <c r="A205" s="57" t="n"/>
      <c r="B205" s="51" t="n"/>
      <c r="C205" s="91" t="n"/>
      <c r="D205" s="270" t="n"/>
      <c r="E205" s="273" t="n"/>
      <c r="F205" s="270" t="n"/>
    </row>
    <row r="206">
      <c r="A206" s="57" t="n"/>
      <c r="B206" s="51" t="n"/>
      <c r="C206" s="91" t="n"/>
      <c r="D206" s="270" t="n"/>
      <c r="E206" s="273" t="n"/>
      <c r="F206" s="270" t="n"/>
    </row>
    <row r="207">
      <c r="A207" s="57" t="n"/>
      <c r="B207" s="51" t="n"/>
      <c r="C207" s="91" t="n"/>
      <c r="D207" s="270" t="n"/>
      <c r="E207" s="273" t="n"/>
      <c r="F207" s="270" t="n"/>
    </row>
    <row r="208">
      <c r="A208" s="57" t="n"/>
      <c r="B208" s="51" t="n"/>
      <c r="C208" s="91" t="n"/>
      <c r="D208" s="270" t="n"/>
      <c r="E208" s="273" t="n"/>
      <c r="F208" s="270" t="n"/>
    </row>
    <row r="209">
      <c r="A209" s="57" t="n"/>
      <c r="B209" s="51" t="n"/>
      <c r="C209" s="91" t="n"/>
      <c r="D209" s="270" t="n"/>
      <c r="E209" s="273" t="n"/>
      <c r="F209" s="270" t="n"/>
    </row>
    <row r="210">
      <c r="A210" s="57" t="n"/>
      <c r="B210" s="51" t="n"/>
      <c r="C210" s="91" t="n"/>
      <c r="D210" s="270" t="n"/>
      <c r="E210" s="273" t="n"/>
      <c r="F210" s="270" t="n"/>
    </row>
    <row r="211">
      <c r="A211" s="57" t="n"/>
      <c r="B211" s="51" t="n"/>
      <c r="C211" s="91" t="n"/>
      <c r="D211" s="270" t="n"/>
      <c r="E211" s="273" t="n"/>
      <c r="F211" s="270" t="n"/>
    </row>
    <row r="212">
      <c r="A212" s="149" t="inlineStr">
        <is>
          <t>Total</t>
        </is>
      </c>
      <c r="B212" s="273" t="n"/>
      <c r="C212" s="139">
        <f>SUM(C172:C211)</f>
        <v/>
      </c>
      <c r="D212" s="270" t="n"/>
      <c r="E212" s="51" t="n"/>
      <c r="F212" s="270" t="n"/>
    </row>
    <row r="213">
      <c r="A213" s="270" t="n"/>
      <c r="B213" s="270" t="n"/>
      <c r="C213" s="270" t="n"/>
      <c r="D213" s="270" t="n"/>
      <c r="E213" s="270" t="n"/>
      <c r="F213" s="270" t="n"/>
    </row>
    <row r="214">
      <c r="A214" s="288" t="n"/>
      <c r="B214" s="289" t="inlineStr">
        <is>
          <t>S4</t>
        </is>
      </c>
      <c r="C214" s="288" t="n"/>
      <c r="D214" s="307" t="n"/>
      <c r="E214" s="288" t="n"/>
      <c r="F214" s="270" t="n"/>
    </row>
    <row r="215">
      <c r="A215" s="57" t="n"/>
      <c r="B215" s="51" t="n"/>
      <c r="C215" s="91" t="n"/>
      <c r="D215" s="270" t="n"/>
      <c r="E215" s="273" t="n"/>
      <c r="F215" s="270" t="n"/>
    </row>
    <row r="216">
      <c r="A216" s="57" t="n"/>
      <c r="B216" s="51" t="n"/>
      <c r="C216" s="91" t="n"/>
      <c r="D216" s="270" t="n"/>
      <c r="E216" s="273" t="n"/>
      <c r="F216" s="270" t="n"/>
    </row>
    <row r="217">
      <c r="A217" s="57" t="n"/>
      <c r="B217" s="51" t="n"/>
      <c r="C217" s="91" t="n"/>
      <c r="D217" s="270" t="n"/>
      <c r="E217" s="273" t="n"/>
      <c r="F217" s="270" t="n"/>
    </row>
    <row r="218">
      <c r="A218" s="57" t="n"/>
      <c r="B218" s="51" t="n"/>
      <c r="C218" s="91" t="n"/>
      <c r="D218" s="270" t="n"/>
      <c r="E218" s="273" t="n"/>
      <c r="F218" s="270" t="n"/>
    </row>
    <row r="219">
      <c r="A219" s="57" t="n"/>
      <c r="B219" s="51" t="n"/>
      <c r="C219" s="91" t="n"/>
      <c r="D219" s="270" t="n"/>
      <c r="E219" s="273" t="n"/>
      <c r="F219" s="270" t="n"/>
    </row>
    <row r="220">
      <c r="A220" s="57" t="n"/>
      <c r="B220" s="51" t="n"/>
      <c r="C220" s="91" t="n"/>
      <c r="D220" s="270" t="n"/>
      <c r="E220" s="273" t="n"/>
      <c r="F220" s="270" t="n"/>
    </row>
    <row r="221">
      <c r="A221" s="57" t="n"/>
      <c r="B221" s="51" t="n"/>
      <c r="C221" s="91" t="n"/>
      <c r="D221" s="270" t="n"/>
      <c r="E221" s="273" t="n"/>
      <c r="F221" s="270" t="n"/>
    </row>
    <row r="222">
      <c r="A222" s="57" t="n"/>
      <c r="B222" s="51" t="n"/>
      <c r="C222" s="91" t="n"/>
      <c r="D222" s="270" t="n"/>
      <c r="E222" s="273" t="n"/>
      <c r="F222" s="270" t="n"/>
    </row>
    <row r="223">
      <c r="A223" s="57" t="n"/>
      <c r="B223" s="51" t="n"/>
      <c r="C223" s="91" t="n"/>
      <c r="D223" s="270" t="n"/>
      <c r="E223" s="273" t="n"/>
      <c r="F223" s="270" t="n"/>
    </row>
    <row r="224">
      <c r="A224" s="57" t="n"/>
      <c r="B224" s="51" t="n"/>
      <c r="C224" s="91" t="n"/>
      <c r="D224" s="270" t="n"/>
      <c r="E224" s="273" t="n"/>
      <c r="F224" s="270" t="n"/>
    </row>
    <row r="225">
      <c r="A225" s="57" t="n"/>
      <c r="B225" s="51" t="n"/>
      <c r="C225" s="91" t="n"/>
      <c r="D225" s="270" t="n"/>
      <c r="E225" s="273" t="n"/>
      <c r="F225" s="270" t="n"/>
    </row>
    <row r="226">
      <c r="A226" s="57" t="n"/>
      <c r="B226" s="51" t="n"/>
      <c r="C226" s="91" t="n"/>
      <c r="D226" s="270" t="n"/>
      <c r="E226" s="273" t="n"/>
      <c r="F226" s="270" t="n"/>
    </row>
    <row r="227">
      <c r="A227" s="57" t="n"/>
      <c r="B227" s="51" t="n"/>
      <c r="C227" s="91" t="n"/>
      <c r="D227" s="270" t="n"/>
      <c r="E227" s="273" t="n"/>
      <c r="F227" s="270" t="n"/>
    </row>
    <row r="228">
      <c r="A228" s="57" t="n"/>
      <c r="B228" s="51" t="n"/>
      <c r="C228" s="91" t="n"/>
      <c r="D228" s="270" t="n"/>
      <c r="E228" s="273" t="n"/>
      <c r="F228" s="270" t="n"/>
    </row>
    <row r="229">
      <c r="A229" s="57" t="n"/>
      <c r="B229" s="51" t="n"/>
      <c r="C229" s="91" t="n"/>
      <c r="D229" s="270" t="n"/>
      <c r="E229" s="273" t="n"/>
      <c r="F229" s="270" t="n"/>
    </row>
    <row r="230">
      <c r="A230" s="57" t="n"/>
      <c r="B230" s="51" t="n"/>
      <c r="C230" s="91" t="n"/>
      <c r="D230" s="270" t="n"/>
      <c r="E230" s="273" t="n"/>
      <c r="F230" s="270" t="n"/>
    </row>
    <row r="231">
      <c r="A231" s="57" t="n"/>
      <c r="B231" s="51" t="n"/>
      <c r="C231" s="91" t="n"/>
      <c r="D231" s="270" t="n"/>
      <c r="E231" s="273" t="n"/>
      <c r="F231" s="270" t="n"/>
    </row>
    <row r="232">
      <c r="A232" s="57" t="n"/>
      <c r="B232" s="51" t="n"/>
      <c r="C232" s="91" t="n"/>
      <c r="D232" s="270" t="n"/>
      <c r="E232" s="273" t="n"/>
      <c r="F232" s="270" t="n"/>
    </row>
    <row r="233">
      <c r="A233" s="57" t="n"/>
      <c r="B233" s="51" t="n"/>
      <c r="C233" s="91" t="n"/>
      <c r="D233" s="270" t="n"/>
      <c r="E233" s="273" t="n"/>
      <c r="F233" s="270" t="n"/>
    </row>
    <row r="234">
      <c r="A234" s="57" t="n"/>
      <c r="B234" s="51" t="n"/>
      <c r="C234" s="91" t="n"/>
      <c r="D234" s="270" t="n"/>
      <c r="E234" s="273" t="n"/>
      <c r="F234" s="270" t="n"/>
    </row>
    <row r="235">
      <c r="A235" s="57" t="n"/>
      <c r="B235" s="51" t="n"/>
      <c r="C235" s="91" t="n"/>
      <c r="D235" s="270" t="n"/>
      <c r="E235" s="273" t="n"/>
      <c r="F235" s="270" t="n"/>
    </row>
    <row r="236">
      <c r="A236" s="57" t="n"/>
      <c r="B236" s="51" t="n"/>
      <c r="C236" s="91" t="n"/>
      <c r="D236" s="270" t="n"/>
      <c r="E236" s="273" t="n"/>
      <c r="F236" s="270" t="n"/>
    </row>
    <row r="237">
      <c r="A237" s="57" t="n"/>
      <c r="B237" s="51" t="n"/>
      <c r="C237" s="91" t="n"/>
      <c r="D237" s="270" t="n"/>
      <c r="E237" s="273" t="n"/>
      <c r="F237" s="270" t="n"/>
    </row>
    <row r="238">
      <c r="A238" s="57" t="n"/>
      <c r="B238" s="51" t="n"/>
      <c r="C238" s="91" t="n"/>
      <c r="D238" s="270" t="n"/>
      <c r="E238" s="273" t="n"/>
      <c r="F238" s="270" t="n"/>
    </row>
    <row r="239">
      <c r="A239" s="57" t="n"/>
      <c r="B239" s="51" t="n"/>
      <c r="C239" s="91" t="n"/>
      <c r="D239" s="270" t="n"/>
      <c r="E239" s="273" t="n"/>
      <c r="F239" s="270" t="n"/>
    </row>
    <row r="240">
      <c r="A240" s="57" t="n"/>
      <c r="B240" s="51" t="n"/>
      <c r="C240" s="91" t="n"/>
      <c r="D240" s="270" t="n"/>
      <c r="E240" s="273" t="n"/>
      <c r="F240" s="270" t="n"/>
    </row>
    <row r="241">
      <c r="A241" s="57" t="n"/>
      <c r="B241" s="51" t="n"/>
      <c r="C241" s="91" t="n"/>
      <c r="D241" s="270" t="n"/>
      <c r="E241" s="273" t="n"/>
      <c r="F241" s="270" t="n"/>
    </row>
    <row r="242">
      <c r="A242" s="57" t="n"/>
      <c r="B242" s="51" t="n"/>
      <c r="C242" s="91" t="n"/>
      <c r="D242" s="270" t="n"/>
      <c r="E242" s="273" t="n"/>
      <c r="F242" s="270" t="n"/>
    </row>
    <row r="243">
      <c r="A243" s="57" t="n"/>
      <c r="B243" s="51" t="n"/>
      <c r="C243" s="91" t="n"/>
      <c r="D243" s="270" t="n"/>
      <c r="E243" s="273" t="n"/>
      <c r="F243" s="270" t="n"/>
    </row>
    <row r="244">
      <c r="A244" s="57" t="n"/>
      <c r="B244" s="51" t="n"/>
      <c r="C244" s="91" t="n"/>
      <c r="D244" s="270" t="n"/>
      <c r="E244" s="273" t="n"/>
      <c r="F244" s="270" t="n"/>
    </row>
    <row r="245">
      <c r="A245" s="57" t="n"/>
      <c r="B245" s="51" t="n"/>
      <c r="C245" s="91" t="n"/>
      <c r="D245" s="270" t="n"/>
      <c r="E245" s="273" t="n"/>
      <c r="F245" s="270" t="n"/>
    </row>
    <row r="246">
      <c r="A246" s="57" t="n"/>
      <c r="B246" s="51" t="n"/>
      <c r="C246" s="91" t="n"/>
      <c r="D246" s="270" t="n"/>
      <c r="E246" s="273" t="n"/>
      <c r="F246" s="270" t="n"/>
    </row>
    <row r="247">
      <c r="A247" s="57" t="n"/>
      <c r="B247" s="51" t="n"/>
      <c r="C247" s="91" t="n"/>
      <c r="D247" s="270" t="n"/>
      <c r="E247" s="273" t="n"/>
      <c r="F247" s="270" t="n"/>
    </row>
    <row r="248">
      <c r="A248" s="57" t="n"/>
      <c r="B248" s="51" t="n"/>
      <c r="C248" s="91" t="n"/>
      <c r="D248" s="270" t="n"/>
      <c r="E248" s="273" t="n"/>
      <c r="F248" s="270" t="n"/>
    </row>
    <row r="249">
      <c r="A249" s="57" t="n"/>
      <c r="B249" s="51" t="n"/>
      <c r="C249" s="91" t="n"/>
      <c r="D249" s="270" t="n"/>
      <c r="E249" s="273" t="n"/>
      <c r="F249" s="270" t="n"/>
    </row>
    <row r="250">
      <c r="A250" s="57" t="n"/>
      <c r="B250" s="51" t="n"/>
      <c r="C250" s="91" t="n"/>
      <c r="D250" s="270" t="n"/>
      <c r="E250" s="273" t="n"/>
      <c r="F250" s="270" t="n"/>
    </row>
    <row r="251">
      <c r="A251" s="57" t="n"/>
      <c r="B251" s="51" t="n"/>
      <c r="C251" s="91" t="n"/>
      <c r="D251" s="270" t="n"/>
      <c r="E251" s="273" t="n"/>
      <c r="F251" s="270" t="n"/>
    </row>
    <row r="252">
      <c r="A252" s="57" t="n"/>
      <c r="B252" s="51" t="n"/>
      <c r="C252" s="91" t="n"/>
      <c r="D252" s="270" t="n"/>
      <c r="E252" s="273" t="n"/>
      <c r="F252" s="270" t="n"/>
    </row>
    <row r="253">
      <c r="A253" s="57" t="n"/>
      <c r="B253" s="51" t="n"/>
      <c r="C253" s="91" t="n"/>
      <c r="D253" s="270" t="n"/>
      <c r="E253" s="273" t="n"/>
      <c r="F253" s="270" t="n"/>
    </row>
    <row r="254">
      <c r="A254" s="57" t="n"/>
      <c r="B254" s="51" t="n"/>
      <c r="C254" s="91" t="n"/>
      <c r="D254" s="270" t="n"/>
      <c r="E254" s="273" t="n"/>
      <c r="F254" s="270" t="n"/>
    </row>
    <row r="255">
      <c r="A255" s="149" t="inlineStr">
        <is>
          <t>Total</t>
        </is>
      </c>
      <c r="B255" s="273" t="n"/>
      <c r="C255" s="139">
        <f>SUM(C215:C254)</f>
        <v/>
      </c>
      <c r="D255" s="270" t="n"/>
      <c r="E255" s="51" t="n"/>
      <c r="F255" s="270" t="n"/>
    </row>
    <row r="256">
      <c r="A256" s="270" t="n"/>
      <c r="B256" s="270" t="n"/>
      <c r="C256" s="270" t="n"/>
      <c r="D256" s="270" t="n"/>
      <c r="E256" s="270" t="n"/>
      <c r="F256" s="270" t="n"/>
    </row>
  </sheetData>
  <mergeCells count="18">
    <mergeCell ref="A39:E39"/>
    <mergeCell ref="A34:E34"/>
    <mergeCell ref="A29:E29"/>
    <mergeCell ref="A59:E59"/>
    <mergeCell ref="A4:E4"/>
    <mergeCell ref="A69:E69"/>
    <mergeCell ref="A24:E24"/>
    <mergeCell ref="A54:E54"/>
    <mergeCell ref="A64:E64"/>
    <mergeCell ref="A19:E19"/>
    <mergeCell ref="A49:E49"/>
    <mergeCell ref="A1:E1"/>
    <mergeCell ref="A84:E84"/>
    <mergeCell ref="A2:D2"/>
    <mergeCell ref="A14:E14"/>
    <mergeCell ref="A44:E44"/>
    <mergeCell ref="A74:E74"/>
    <mergeCell ref="A9:E9"/>
  </mergeCells>
  <pageMargins left="0.75" right="0.75" top="1" bottom="1" header="0.5" footer="0.5"/>
  <pageSetup orientation="landscape" fitToHeight="0" fitToWidth="1"/>
</worksheet>
</file>

<file path=xl/worksheets/sheet21.xml><?xml version="1.0" encoding="utf-8"?>
<worksheet xmlns="http://schemas.openxmlformats.org/spreadsheetml/2006/main">
  <sheetPr>
    <tabColor rgb="0044506B"/>
    <outlinePr summaryBelow="1" summaryRight="1"/>
    <pageSetUpPr fitToPage="1"/>
  </sheetPr>
  <dimension ref="A1:G18"/>
  <sheetViews>
    <sheetView showGridLines="0" tabSelected="0" workbookViewId="0">
      <pane ySplit="5" topLeftCell="A6" activePane="bottomLeft" state="frozen"/>
      <selection pane="bottomLeft" activeCell="A1" sqref="A1"/>
    </sheetView>
  </sheetViews>
  <sheetFormatPr baseColWidth="8" defaultRowHeight="15"/>
  <cols>
    <col width="14" customWidth="1" min="1" max="1"/>
    <col width="18" customWidth="1" min="2" max="2"/>
    <col width="12" customWidth="1" min="3" max="3"/>
    <col width="12" customWidth="1" min="4" max="4"/>
    <col width="13" customWidth="1" min="5" max="5"/>
    <col width="12" customWidth="1" min="6" max="6"/>
    <col width="16" customWidth="1" min="7" max="7"/>
  </cols>
  <sheetData>
    <row r="1" ht="24" customHeight="1">
      <c r="A1" s="81" t="inlineStr">
        <is>
          <t>L1  ·  Losses carried forward</t>
        </is>
      </c>
      <c r="B1" s="65" t="n"/>
      <c r="C1" s="65" t="n"/>
      <c r="D1" s="65" t="n"/>
      <c r="E1" s="65" t="n"/>
      <c r="F1" s="65" t="n"/>
      <c r="G1" s="65" t="n"/>
    </row>
    <row r="2">
      <c r="A2" s="111">
        <f>'00 Index'!$C$3&amp;"    ·    FY "&amp;'00 Index'!$C$4</f>
        <v/>
      </c>
      <c r="E2" s="115" t="inlineStr">
        <is>
          <t>ATO item(s):</t>
        </is>
      </c>
      <c r="F2" s="113" t="inlineStr">
        <is>
          <t>L1 · 18 V</t>
        </is>
      </c>
    </row>
    <row r="3" ht="6" customHeight="1">
      <c r="A3" s="270" t="n"/>
      <c r="B3" s="270" t="n"/>
      <c r="C3" s="270" t="n"/>
      <c r="D3" s="270" t="n"/>
      <c r="E3" s="270" t="n"/>
      <c r="F3" s="270" t="n"/>
      <c r="G3" s="270" t="n"/>
    </row>
    <row r="4" ht="18" customHeight="1">
      <c r="A4" s="147" t="inlineStr">
        <is>
          <t>Revenue (tax) losses — L1 splits primary production (Q/F) vs non-PP (R/Z)</t>
        </is>
      </c>
    </row>
    <row r="5" ht="28" customHeight="1">
      <c r="A5" s="9" t="inlineStr">
        <is>
          <t>Year of loss</t>
        </is>
      </c>
      <c r="B5" s="9" t="inlineStr">
        <is>
          <t>Type (PP / Non-PP)</t>
        </is>
      </c>
      <c r="C5" s="9" t="inlineStr">
        <is>
          <t>Opening</t>
        </is>
      </c>
      <c r="D5" s="9" t="inlineStr">
        <is>
          <t>Incurred</t>
        </is>
      </c>
      <c r="E5" s="9" t="inlineStr">
        <is>
          <t>Recouped (−)</t>
        </is>
      </c>
      <c r="F5" s="9" t="inlineStr">
        <is>
          <t>Closing</t>
        </is>
      </c>
      <c r="G5" s="9" t="inlineStr">
        <is>
          <t>Ref</t>
        </is>
      </c>
    </row>
    <row r="6">
      <c r="A6" s="51" t="n"/>
      <c r="B6" s="51" t="n"/>
      <c r="C6" s="91" t="n"/>
      <c r="D6" s="91" t="n"/>
      <c r="E6" s="91" t="n"/>
      <c r="F6" s="143">
        <f>C6+D6+E6</f>
        <v/>
      </c>
      <c r="G6" s="51" t="n"/>
    </row>
    <row r="7">
      <c r="A7" s="51" t="n"/>
      <c r="B7" s="51" t="n"/>
      <c r="C7" s="91" t="n"/>
      <c r="D7" s="91" t="n"/>
      <c r="E7" s="91" t="n"/>
      <c r="F7" s="143">
        <f>C7+D7+E7</f>
        <v/>
      </c>
      <c r="G7" s="51" t="n"/>
    </row>
    <row r="8">
      <c r="A8" s="51" t="n"/>
      <c r="B8" s="51" t="n"/>
      <c r="C8" s="91" t="n"/>
      <c r="D8" s="91" t="n"/>
      <c r="E8" s="91" t="n"/>
      <c r="F8" s="143">
        <f>C8+D8+E8</f>
        <v/>
      </c>
      <c r="G8" s="51" t="n"/>
    </row>
    <row r="9">
      <c r="A9" s="120" t="inlineStr">
        <is>
          <t>TOTAL</t>
        </is>
      </c>
      <c r="B9" s="273" t="n"/>
      <c r="C9" s="139">
        <f>SUM(C6:C8)</f>
        <v/>
      </c>
      <c r="D9" s="139">
        <f>SUM(D6:D8)</f>
        <v/>
      </c>
      <c r="E9" s="139">
        <f>SUM(E6:E8)</f>
        <v/>
      </c>
      <c r="F9" s="139">
        <f>SUM(F6:F8)</f>
        <v/>
      </c>
      <c r="G9" s="273" t="n"/>
    </row>
    <row r="10">
      <c r="A10" s="270" t="n"/>
      <c r="B10" s="270" t="n"/>
      <c r="C10" s="270" t="n"/>
      <c r="D10" s="270" t="n"/>
      <c r="E10" s="270" t="n"/>
      <c r="F10" s="270" t="n"/>
      <c r="G10" s="270" t="n"/>
    </row>
    <row r="11" ht="15" customHeight="1">
      <c r="A11" s="147" t="inlineStr">
        <is>
          <t>Capital losses (18 V)</t>
        </is>
      </c>
    </row>
    <row r="12" ht="28" customHeight="1">
      <c r="A12" s="131" t="inlineStr">
        <is>
          <t>Year of loss</t>
        </is>
      </c>
      <c r="B12" s="131" t="inlineStr">
        <is>
          <t>Opening</t>
        </is>
      </c>
      <c r="C12" s="131" t="inlineStr">
        <is>
          <t>Incurred</t>
        </is>
      </c>
      <c r="D12" s="131" t="inlineStr">
        <is>
          <t>Recouped (−)</t>
        </is>
      </c>
      <c r="E12" s="131" t="inlineStr">
        <is>
          <t>Closing</t>
        </is>
      </c>
      <c r="F12" s="131" t="inlineStr">
        <is>
          <t>Ref</t>
        </is>
      </c>
      <c r="G12" s="50" t="inlineStr"/>
    </row>
    <row r="13">
      <c r="A13" s="51" t="n"/>
      <c r="B13" s="91" t="n"/>
      <c r="C13" s="91" t="n"/>
      <c r="D13" s="91" t="n"/>
      <c r="E13" s="143">
        <f>B13+C13+D13</f>
        <v/>
      </c>
      <c r="F13" s="51" t="n"/>
      <c r="G13" s="270" t="n"/>
    </row>
    <row r="14">
      <c r="A14" s="51" t="n"/>
      <c r="B14" s="91" t="n"/>
      <c r="C14" s="91" t="n"/>
      <c r="D14" s="91" t="n"/>
      <c r="E14" s="143">
        <f>B14+C14+D14</f>
        <v/>
      </c>
      <c r="F14" s="51" t="n"/>
      <c r="G14" s="270" t="n"/>
    </row>
    <row r="15">
      <c r="A15" s="51" t="n"/>
      <c r="B15" s="91" t="n"/>
      <c r="C15" s="91" t="n"/>
      <c r="D15" s="91" t="n"/>
      <c r="E15" s="143">
        <f>B15+C15+D15</f>
        <v/>
      </c>
      <c r="F15" s="51" t="n"/>
      <c r="G15" s="270" t="n"/>
    </row>
    <row r="16">
      <c r="A16" s="120" t="inlineStr">
        <is>
          <t>TOTAL</t>
        </is>
      </c>
      <c r="B16" s="139">
        <f>SUM(B13:B15)</f>
        <v/>
      </c>
      <c r="C16" s="139">
        <f>SUM(C13:C15)</f>
        <v/>
      </c>
      <c r="D16" s="139">
        <f>SUM(D13:D15)</f>
        <v/>
      </c>
      <c r="E16" s="139">
        <f>SUM(E13:E15)</f>
        <v/>
      </c>
      <c r="F16" s="273" t="n"/>
      <c r="G16" s="270" t="n"/>
    </row>
    <row r="17">
      <c r="A17" s="270" t="n"/>
      <c r="B17" s="270" t="n"/>
      <c r="C17" s="270" t="n"/>
      <c r="D17" s="270" t="n"/>
      <c r="E17" s="270" t="n"/>
      <c r="F17" s="270" t="n"/>
      <c r="G17" s="270" t="n"/>
    </row>
    <row r="18" ht="15.25" customHeight="1">
      <c r="A18" s="103" t="inlineStr">
        <is>
          <t>Check the prior-year return for carried-forward losses; if none, note that you checked.</t>
        </is>
      </c>
    </row>
  </sheetData>
  <mergeCells count="6">
    <mergeCell ref="F2:G2"/>
    <mergeCell ref="A1:G1"/>
    <mergeCell ref="A18:G18"/>
    <mergeCell ref="A4:G4"/>
    <mergeCell ref="A2:D2"/>
    <mergeCell ref="A11:G11"/>
  </mergeCells>
  <pageMargins left="0.75" right="0.75" top="1" bottom="1" header="0.5" footer="0.5"/>
  <pageSetup orientation="landscape" fitToHeight="0" fitToWidth="1"/>
</worksheet>
</file>

<file path=xl/worksheets/sheet22.xml><?xml version="1.0" encoding="utf-8"?>
<worksheet xmlns="http://schemas.openxmlformats.org/spreadsheetml/2006/main">
  <sheetPr>
    <tabColor rgb="004A6FA5"/>
    <outlinePr summaryBelow="1" summaryRight="1"/>
    <pageSetUpPr/>
  </sheetPr>
  <dimension ref="A1:G71"/>
  <sheetViews>
    <sheetView tabSelected="0" workbookViewId="0">
      <pane ySplit="3" topLeftCell="A4" activePane="bottomLeft" state="frozen"/>
      <selection pane="bottomLeft" activeCell="A1" sqref="A1"/>
    </sheetView>
  </sheetViews>
  <sheetFormatPr baseColWidth="8" defaultRowHeight="15"/>
  <cols>
    <col width="6" customWidth="1" min="1" max="1"/>
    <col width="72" customWidth="1" min="2" max="2"/>
    <col width="13" customWidth="1" min="3" max="3"/>
    <col width="13" customWidth="1" min="4" max="4"/>
    <col width="9" customWidth="1" min="5" max="5"/>
    <col width="6" customWidth="1" min="6" max="6"/>
    <col width="44" customWidth="1" min="7" max="7"/>
  </cols>
  <sheetData>
    <row r="1" ht="24" customHeight="1">
      <c r="A1" s="183" t="inlineStr">
        <is>
          <t>IT1-IT8  ·  Income tests, spouse details and the surcharge build-up</t>
        </is>
      </c>
    </row>
    <row r="2">
      <c r="A2" s="111">
        <f>'00 Index'!$C$3&amp;"    ·    FY "&amp;'00 Index'!$C$4</f>
        <v/>
      </c>
      <c r="D2" s="265" t="inlineStr">
        <is>
          <t>ATO item(s):</t>
        </is>
      </c>
      <c r="E2" s="116" t="inlineStr">
        <is>
          <t>IT1–IT8 · spouse · M2</t>
        </is>
      </c>
      <c r="F2" s="270" t="n"/>
      <c r="G2" s="270" t="n"/>
    </row>
    <row r="3">
      <c r="A3" s="114" t="n"/>
      <c r="B3" s="114" t="n"/>
      <c r="C3" s="114" t="inlineStr">
        <is>
          <t>Prior year</t>
        </is>
      </c>
      <c r="D3" s="114" t="inlineStr">
        <is>
          <t>Current year</t>
        </is>
      </c>
      <c r="E3" s="114" t="n"/>
      <c r="F3" s="114" t="n"/>
      <c r="G3" s="114" t="n"/>
    </row>
    <row r="4" ht="15" customHeight="1">
      <c r="A4" s="137" t="inlineStr">
        <is>
          <t>INCOME TESTS IT1–IT8  —  not assessable income; they set the family thresholds, the offsets and the study-loan repayment</t>
        </is>
      </c>
      <c r="B4" s="68" t="n"/>
      <c r="C4" s="68" t="n"/>
      <c r="D4" s="68" t="n"/>
      <c r="E4" s="68" t="n"/>
      <c r="F4" s="68" t="n"/>
      <c r="G4" s="69" t="n"/>
    </row>
    <row r="5">
      <c r="A5" s="120" t="inlineStr">
        <is>
          <t>IT1 N</t>
        </is>
      </c>
      <c r="B5" s="132" t="inlineStr">
        <is>
          <t>Reportable fringe benefits — EXEMPT employers</t>
        </is>
      </c>
      <c r="C5" s="151" t="n"/>
      <c r="D5" s="151" t="n"/>
      <c r="E5" s="285" t="n"/>
      <c r="F5" s="285" t="n"/>
      <c r="G5" s="130" t="inlineStr">
        <is>
          <t>Grossed-down FBT from a s57A employer. Counts for the surcharge, not for assessable income.</t>
        </is>
      </c>
    </row>
    <row r="6">
      <c r="A6" s="120" t="inlineStr">
        <is>
          <t>IT1 W</t>
        </is>
      </c>
      <c r="B6" s="132" t="inlineStr">
        <is>
          <t>Reportable fringe benefits — non-exempt employers</t>
        </is>
      </c>
      <c r="C6" s="151" t="n"/>
      <c r="D6" s="151" t="n"/>
      <c r="E6" s="285" t="n"/>
      <c r="F6" s="285" t="n"/>
      <c r="G6" s="130" t="inlineStr">
        <is>
          <t>The ordinary case. Both labels are reported; the ATO splits them because some tests use only W.</t>
        </is>
      </c>
    </row>
    <row r="7">
      <c r="A7" s="120" t="inlineStr">
        <is>
          <t>IT2</t>
        </is>
      </c>
      <c r="B7" s="132" t="inlineStr">
        <is>
          <t>Reportable employer superannuation contributions</t>
        </is>
      </c>
      <c r="C7" s="151" t="n"/>
      <c r="D7" s="151" t="n"/>
      <c r="E7" s="285" t="n"/>
      <c r="F7" s="285" t="n"/>
      <c r="G7" s="130" t="inlineStr">
        <is>
          <t>Salary-sacrificed and above-SG employer amounts, from the income statement.</t>
        </is>
      </c>
    </row>
    <row r="8">
      <c r="A8" s="120" t="inlineStr">
        <is>
          <t>IT3</t>
        </is>
      </c>
      <c r="B8" s="132" t="inlineStr">
        <is>
          <t>Tax-free government pensions or benefits</t>
        </is>
      </c>
      <c r="C8" s="151" t="n"/>
      <c r="D8" s="151" t="n"/>
      <c r="E8" s="285" t="n"/>
      <c r="F8" s="285" t="n"/>
      <c r="G8" s="130" t="inlineStr">
        <is>
          <t>Certain DVA and Services Australia payments — not assessable, still income-tested.</t>
        </is>
      </c>
    </row>
    <row r="9">
      <c r="A9" s="120" t="inlineStr">
        <is>
          <t>IT4</t>
        </is>
      </c>
      <c r="B9" s="132" t="inlineStr">
        <is>
          <t>Target foreign income</t>
        </is>
      </c>
      <c r="C9" s="151" t="n"/>
      <c r="D9" s="151" t="n"/>
      <c r="E9" s="285" t="n"/>
      <c r="F9" s="285" t="n"/>
      <c r="G9" s="130" t="inlineStr">
        <is>
          <t>Foreign income not in taxable income and not a fringe benefit; convert to AUD first.</t>
        </is>
      </c>
    </row>
    <row r="10">
      <c r="A10" s="120" t="inlineStr">
        <is>
          <t>IT5</t>
        </is>
      </c>
      <c r="B10" s="132" t="inlineStr">
        <is>
          <t>Net financial investment loss</t>
        </is>
      </c>
      <c r="C10" s="151" t="n"/>
      <c r="D10" s="151" t="n"/>
      <c r="E10" s="285" t="n"/>
      <c r="F10" s="285" t="n"/>
      <c r="G10" s="130" t="inlineStr">
        <is>
          <t>Enter the LOSS as a positive figure — it is added back for the tests.</t>
        </is>
      </c>
    </row>
    <row r="11">
      <c r="A11" s="120" t="inlineStr">
        <is>
          <t>IT6</t>
        </is>
      </c>
      <c r="B11" s="132" t="inlineStr">
        <is>
          <t>Net rental property loss</t>
        </is>
      </c>
      <c r="C11" s="151" t="n"/>
      <c r="D11" s="151">
        <f>MAX(0,-'21 Rental Summary'!F8)</f>
        <v/>
      </c>
      <c r="E11" s="285" t="n"/>
      <c r="F11" s="285" t="n"/>
      <c r="G11" s="130" t="inlineStr">
        <is>
          <t>As IT5. LINK it to the item-21 net — the loss where that total is negative, nil otherwise — never a typed figure: it also feeds income for surcharge purposes, so a copy that drifts moves the MLS and private health rebate tiers with it.</t>
        </is>
      </c>
    </row>
    <row r="12">
      <c r="A12" s="120" t="inlineStr">
        <is>
          <t>IT7</t>
        </is>
      </c>
      <c r="B12" s="132" t="inlineStr">
        <is>
          <t>Child support you paid</t>
        </is>
      </c>
      <c r="C12" s="151" t="n"/>
      <c r="D12" s="151" t="n"/>
      <c r="E12" s="285" t="n"/>
      <c r="F12" s="285" t="n"/>
      <c r="G12" s="130" t="inlineStr">
        <is>
          <t>Payments or benefits for a natural or adopted child, from Services Australia.</t>
        </is>
      </c>
    </row>
    <row r="13">
      <c r="A13" s="120" t="inlineStr">
        <is>
          <t>IT8</t>
        </is>
      </c>
      <c r="B13" s="132" t="inlineStr">
        <is>
          <t>Number of dependent children</t>
        </is>
      </c>
      <c r="C13" s="162" t="n"/>
      <c r="D13" s="162" t="n"/>
      <c r="E13" s="285" t="n"/>
      <c r="F13" s="285" t="n"/>
      <c r="G13" s="130" t="inlineStr">
        <is>
          <t>A COUNT, not an amount. Lifts the family thresholds by one child add-on after the first.</t>
        </is>
      </c>
    </row>
    <row r="14">
      <c r="A14" s="282" t="n"/>
      <c r="B14" s="155" t="n"/>
      <c r="C14" s="282" t="n"/>
      <c r="D14" s="158" t="n"/>
      <c r="E14" s="48" t="n"/>
      <c r="F14" s="282" t="n"/>
      <c r="G14" s="157" t="n"/>
    </row>
    <row r="15">
      <c r="A15" s="147" t="inlineStr">
        <is>
          <t>SPOUSE DETAILS — married or de facto  —  every label is required once there is a spouse; where the amount is nil the ATO asks for 0</t>
        </is>
      </c>
    </row>
    <row r="16">
      <c r="A16" s="120" t="n"/>
      <c r="B16" s="132" t="inlineStr">
        <is>
          <t>Had a spouse at any time during the year? (Y/N)</t>
        </is>
      </c>
      <c r="C16" s="164" t="n"/>
      <c r="D16" s="164" t="n"/>
      <c r="E16" s="285" t="n"/>
      <c r="F16" s="285" t="n"/>
      <c r="G16" s="130" t="inlineStr">
        <is>
          <t>Y opens this section. The delivery gate then requires every label below to be answered.</t>
        </is>
      </c>
    </row>
    <row r="17">
      <c r="A17" s="120" t="n"/>
      <c r="B17" s="132" t="inlineStr">
        <is>
          <t>Spouse's name</t>
        </is>
      </c>
      <c r="C17" s="164" t="n"/>
      <c r="D17" s="164" t="n"/>
      <c r="E17" s="285" t="n"/>
      <c r="F17" s="285" t="n"/>
      <c r="G17" s="130" t="inlineStr">
        <is>
          <t>Family, first and other given names, as the return prints them.</t>
        </is>
      </c>
    </row>
    <row r="18">
      <c r="A18" s="120" t="inlineStr">
        <is>
          <t>K</t>
        </is>
      </c>
      <c r="B18" s="132" t="inlineStr">
        <is>
          <t>Spouse's date of birth</t>
        </is>
      </c>
      <c r="C18" s="164" t="n"/>
      <c r="D18" s="164" t="n"/>
      <c r="E18" s="285" t="n"/>
      <c r="F18" s="285" t="n"/>
      <c r="G18" s="130" t="n"/>
    </row>
    <row r="19">
      <c r="A19" s="120" t="inlineStr">
        <is>
          <t>L</t>
        </is>
      </c>
      <c r="B19" s="132" t="inlineStr">
        <is>
          <t>Spouse for the FULL income year? (Y/N)</t>
        </is>
      </c>
      <c r="C19" s="164" t="n"/>
      <c r="D19" s="164" t="n"/>
      <c r="E19" s="285" t="n"/>
      <c r="F19" s="285" t="n"/>
      <c r="G19" s="130" t="inlineStr">
        <is>
          <t>N means the levy and surcharge are apportioned over the days below.</t>
        </is>
      </c>
    </row>
    <row r="20">
      <c r="A20" s="120" t="inlineStr">
        <is>
          <t>M</t>
        </is>
      </c>
      <c r="B20" s="132" t="inlineStr">
        <is>
          <t>Period had a spouse — from</t>
        </is>
      </c>
      <c r="C20" s="164" t="n"/>
      <c r="D20" s="164" t="n"/>
      <c r="E20" s="285" t="n"/>
      <c r="F20" s="285" t="n"/>
      <c r="G20" s="130" t="n"/>
    </row>
    <row r="21">
      <c r="A21" s="120" t="inlineStr">
        <is>
          <t>N</t>
        </is>
      </c>
      <c r="B21" s="132" t="inlineStr">
        <is>
          <t>Period had a spouse — to</t>
        </is>
      </c>
      <c r="C21" s="164" t="n"/>
      <c r="D21" s="164" t="n"/>
      <c r="E21" s="285" t="n"/>
      <c r="F21" s="285" t="n"/>
      <c r="G21" s="130" t="n"/>
    </row>
    <row r="22">
      <c r="A22" s="120" t="n"/>
      <c r="B22" s="132" t="inlineStr">
        <is>
          <t>Did your spouse die during the year? (Y/N)</t>
        </is>
      </c>
      <c r="C22" s="164" t="n"/>
      <c r="D22" s="164" t="n"/>
      <c r="E22" s="285" t="n"/>
      <c r="F22" s="285" t="n"/>
      <c r="G22" s="130" t="inlineStr">
        <is>
          <t>The ATO uses this to work the surcharge — it is not a formality.</t>
        </is>
      </c>
    </row>
    <row r="23">
      <c r="A23" s="120" t="inlineStr">
        <is>
          <t>O</t>
        </is>
      </c>
      <c r="B23" s="132" t="inlineStr">
        <is>
          <t>Spouse's taxable income</t>
        </is>
      </c>
      <c r="C23" s="151" t="n"/>
      <c r="D23" s="151" t="n"/>
      <c r="E23" s="285" t="n"/>
      <c r="F23" s="285" t="n"/>
      <c r="G23" s="130" t="inlineStr">
        <is>
          <t>Label O. Excludes any assessable FHSS released amount. Nil is 0, never blank.</t>
        </is>
      </c>
    </row>
    <row r="24">
      <c r="A24" s="120" t="inlineStr">
        <is>
          <t>T</t>
        </is>
      </c>
      <c r="B24" s="132" t="inlineStr">
        <is>
          <t>Trust income the trustee was taxed on (s98)</t>
        </is>
      </c>
      <c r="C24" s="151" t="n"/>
      <c r="D24" s="151" t="n"/>
      <c r="E24" s="285" t="n"/>
      <c r="F24" s="285" t="n"/>
      <c r="G24" s="130" t="inlineStr">
        <is>
          <t>Where the spouse was under a legal disability. Not already in label O.</t>
        </is>
      </c>
    </row>
    <row r="25">
      <c r="A25" s="120" t="inlineStr">
        <is>
          <t>U</t>
        </is>
      </c>
      <c r="B25" s="132" t="inlineStr">
        <is>
          <t>Spouse's A5 label X amount</t>
        </is>
      </c>
      <c r="C25" s="151" t="n"/>
      <c r="D25" s="151" t="n"/>
      <c r="E25" s="285" t="n"/>
      <c r="F25" s="285" t="n"/>
      <c r="G25" s="130" t="inlineStr">
        <is>
          <t>From the spouse's supplementary return; check the distribution statements.</t>
        </is>
      </c>
    </row>
    <row r="26">
      <c r="A26" s="120" t="inlineStr">
        <is>
          <t>R</t>
        </is>
      </c>
      <c r="B26" s="132" t="inlineStr">
        <is>
          <t>Spouse's IT1 label N — exempt-employer FBT</t>
        </is>
      </c>
      <c r="C26" s="151" t="n"/>
      <c r="D26" s="151" t="n"/>
      <c r="E26" s="285" t="n"/>
      <c r="F26" s="285" t="n"/>
      <c r="G26" s="130" t="n"/>
    </row>
    <row r="27">
      <c r="A27" s="120" t="inlineStr">
        <is>
          <t>S</t>
        </is>
      </c>
      <c r="B27" s="132" t="inlineStr">
        <is>
          <t>Spouse's IT1 label W — non-exempt-employer FBT</t>
        </is>
      </c>
      <c r="C27" s="151" t="n"/>
      <c r="D27" s="151" t="n"/>
      <c r="E27" s="285" t="n"/>
      <c r="F27" s="285" t="n"/>
      <c r="G27" s="130" t="n"/>
    </row>
    <row r="28">
      <c r="A28" s="120" t="inlineStr">
        <is>
          <t>P</t>
        </is>
      </c>
      <c r="B28" s="132" t="inlineStr">
        <is>
          <t>Australian Government pensions and allowances</t>
        </is>
      </c>
      <c r="C28" s="151" t="n"/>
      <c r="D28" s="151" t="n"/>
      <c r="E28" s="285" t="n"/>
      <c r="F28" s="285" t="n"/>
      <c r="G28" s="130" t="inlineStr">
        <is>
          <t>What the spouse shows at item 6 — excluding exempt pension income.</t>
        </is>
      </c>
    </row>
    <row r="29">
      <c r="A29" s="120" t="inlineStr">
        <is>
          <t>Q</t>
        </is>
      </c>
      <c r="B29" s="132" t="inlineStr">
        <is>
          <t>Exempt pension income</t>
        </is>
      </c>
      <c r="C29" s="151" t="n"/>
      <c r="D29" s="151" t="n"/>
      <c r="E29" s="285" t="n"/>
      <c r="F29" s="285" t="n"/>
      <c r="G29" s="130" t="inlineStr">
        <is>
          <t>DSP, carer payment, invalidity or partner service pension. Not the label B payments.</t>
        </is>
      </c>
    </row>
    <row r="30">
      <c r="A30" s="120" t="inlineStr">
        <is>
          <t>A</t>
        </is>
      </c>
      <c r="B30" s="132" t="inlineStr">
        <is>
          <t>Spouse's reportable super contributions</t>
        </is>
      </c>
      <c r="C30" s="151" t="n"/>
      <c r="D30" s="151" t="n"/>
      <c r="E30" s="285" t="n"/>
      <c r="F30" s="285" t="n"/>
      <c r="G30" s="130" t="inlineStr">
        <is>
          <t>Their IT2 label T plus their D12 label H — the sum, not either alone.</t>
        </is>
      </c>
    </row>
    <row r="31">
      <c r="A31" s="120" t="inlineStr">
        <is>
          <t>B</t>
        </is>
      </c>
      <c r="B31" s="132" t="inlineStr">
        <is>
          <t>Tax-free government pensions (MRCA / VEA)</t>
        </is>
      </c>
      <c r="C31" s="151" t="n"/>
      <c r="D31" s="151" t="n"/>
      <c r="E31" s="285" t="n"/>
      <c r="F31" s="285" t="n"/>
      <c r="G31" s="130" t="inlineStr">
        <is>
          <t>The military and veterans' payments listed at label B; keep them out of Q.</t>
        </is>
      </c>
    </row>
    <row r="32">
      <c r="A32" s="120" t="inlineStr">
        <is>
          <t>C</t>
        </is>
      </c>
      <c r="B32" s="132" t="inlineStr">
        <is>
          <t>Spouse's target foreign income</t>
        </is>
      </c>
      <c r="C32" s="151" t="n"/>
      <c r="D32" s="151" t="n"/>
      <c r="E32" s="285" t="n"/>
      <c r="F32" s="285" t="n"/>
      <c r="G32" s="130" t="inlineStr">
        <is>
          <t>Includes exempt foreign employment income shown at their item 20 label N.</t>
        </is>
      </c>
    </row>
    <row r="33">
      <c r="A33" s="120" t="inlineStr">
        <is>
          <t>D</t>
        </is>
      </c>
      <c r="B33" s="132" t="inlineStr">
        <is>
          <t>Spouse's total net investment loss</t>
        </is>
      </c>
      <c r="C33" s="151" t="n"/>
      <c r="D33" s="151" t="n"/>
      <c r="E33" s="285" t="n"/>
      <c r="F33" s="285" t="n"/>
      <c r="G33" s="130" t="inlineStr">
        <is>
          <t>Their IT5 plus IT6. This is the figure the family surcharge test adds back.</t>
        </is>
      </c>
    </row>
    <row r="34">
      <c r="A34" s="120" t="inlineStr">
        <is>
          <t>E</t>
        </is>
      </c>
      <c r="B34" s="132" t="inlineStr">
        <is>
          <t>Child support your spouse paid</t>
        </is>
      </c>
      <c r="C34" s="151" t="n"/>
      <c r="D34" s="151" t="n"/>
      <c r="E34" s="285" t="n"/>
      <c r="F34" s="285" t="n"/>
      <c r="G34" s="130" t="inlineStr">
        <is>
          <t>To another person, for their natural or adopted child.</t>
        </is>
      </c>
    </row>
    <row r="35">
      <c r="A35" s="282" t="n"/>
      <c r="B35" s="282" t="n"/>
      <c r="C35" s="282" t="n"/>
      <c r="D35" s="282" t="n"/>
      <c r="E35" s="282" t="n"/>
      <c r="F35" s="282" t="n"/>
      <c r="G35" s="282" t="n"/>
    </row>
    <row r="36">
      <c r="A36" s="147" t="inlineStr">
        <is>
          <t>INCOME FOR SURCHARGE PURPOSES  —  derived from the two sections above; the MLS and PHI rebate tier is read off the FAMILY figure</t>
        </is>
      </c>
    </row>
    <row r="37">
      <c r="A37" s="120" t="n"/>
      <c r="B37" s="132" t="inlineStr">
        <is>
          <t>Private patient HOSPITAL cover for the full year? (Y/N)</t>
        </is>
      </c>
      <c r="C37" s="164" t="n"/>
      <c r="D37" s="164" t="n"/>
      <c r="E37" s="285" t="n"/>
      <c r="F37" s="285" t="n"/>
      <c r="G37" s="130" t="inlineStr">
        <is>
          <t>Extras-only cover is not hospital cover, and a pre-fill with no cover PERIOD is extras. Y makes the surcharge nil.</t>
        </is>
      </c>
    </row>
    <row r="38">
      <c r="A38" s="120" t="n"/>
      <c r="B38" s="132" t="inlineStr">
        <is>
          <t>M2 label A — days COVERED, or in an M2 exemption category</t>
        </is>
      </c>
      <c r="C38" s="162" t="n"/>
      <c r="D38" s="162" t="n"/>
      <c r="E38" s="285" t="n"/>
      <c r="F38" s="285" t="n"/>
      <c r="G38" s="130" t="inlineStr">
        <is>
          <t>Days cover was HELD — a part year is that many. 365 needs a full-year exemption; under the tier-0 ceiling is 0.</t>
        </is>
      </c>
    </row>
    <row r="39">
      <c r="A39" s="120" t="n"/>
      <c r="B39" s="132" t="inlineStr">
        <is>
          <t>Family thresholds apply? (spouse or dependants)</t>
        </is>
      </c>
      <c r="C39" s="162" t="n"/>
      <c r="D39" s="162">
        <f>IF(OR(UPPER(LEFT(D16,1))="Y",N(D13)&gt;0),1,0)</f>
        <v/>
      </c>
      <c r="E39" s="285" t="n"/>
      <c r="F39" s="285" t="n"/>
      <c r="G39" s="130" t="inlineStr">
        <is>
          <t>1 = the family ceilings and the per-child add-on govern; 0 = the single ones.</t>
        </is>
      </c>
    </row>
    <row r="40">
      <c r="A40" s="120" t="n"/>
      <c r="B40" s="132" t="inlineStr">
        <is>
          <t>Your income for surcharge purposes</t>
        </is>
      </c>
      <c r="C40" s="151" t="n"/>
      <c r="D40" s="151">
        <f>'TS Tax Summary'!D50+D5+D6+D7+'TS Tax Summary'!D44+D10+D11</f>
        <v/>
      </c>
      <c r="E40" s="285" t="n"/>
      <c r="F40" s="285" t="n"/>
      <c r="G40" s="130" t="inlineStr">
        <is>
          <t>Taxable income + reportable fringe benefits + reportable super + net investment losses.</t>
        </is>
      </c>
    </row>
    <row r="41">
      <c r="A41" s="120" t="n"/>
      <c r="B41" s="132" t="inlineStr">
        <is>
          <t>Spouse's income for surcharge purposes</t>
        </is>
      </c>
      <c r="C41" s="151" t="n"/>
      <c r="D41" s="151">
        <f>IF(UPPER(LEFT(D16,1))&lt;&gt;"Y",0,D23+D24+D26+D27+D30+D33)</f>
        <v/>
      </c>
      <c r="E41" s="285" t="n"/>
      <c r="F41" s="285" t="n"/>
      <c r="G41" s="130" t="inlineStr">
        <is>
          <t>Labels O + R + S + A + D — the same build-up, from the section above.</t>
        </is>
      </c>
    </row>
    <row r="42">
      <c r="A42" s="120" t="n"/>
      <c r="B42" s="132" t="inlineStr">
        <is>
          <t>FAMILY income for surcharge purposes</t>
        </is>
      </c>
      <c r="C42" s="151" t="n"/>
      <c r="D42" s="151">
        <f>D40+D41</f>
        <v/>
      </c>
      <c r="E42" s="285" t="n"/>
      <c r="F42" s="285" t="n"/>
      <c r="G42" s="130" t="inlineStr">
        <is>
          <t>The figure the tier is read off — never taxable income alone.</t>
        </is>
      </c>
    </row>
    <row r="43">
      <c r="A43" s="120" t="n"/>
      <c r="B43" s="132" t="inlineStr">
        <is>
          <t>Tier 0 ceiling — no surcharge at or below</t>
        </is>
      </c>
      <c r="C43" s="151" t="n"/>
      <c r="D43" s="151">
        <f>IF(D39=1,'RT Rates'!$C$23+MAX(0,N(D13)-1)*'RT Rates'!$B$27,'RT Rates'!$B$23)</f>
        <v/>
      </c>
      <c r="E43" s="285" t="n"/>
      <c r="F43" s="285" t="n"/>
      <c r="G43" s="130" t="n"/>
    </row>
    <row r="44">
      <c r="A44" s="120" t="n"/>
      <c r="B44" s="132" t="inlineStr">
        <is>
          <t>Tier 1 ceiling (1.00%)</t>
        </is>
      </c>
      <c r="C44" s="151" t="n"/>
      <c r="D44" s="151">
        <f>IF(D39=1,'RT Rates'!$C$24+MAX(0,N(D13)-1)*'RT Rates'!$B$27,'RT Rates'!$B$24)</f>
        <v/>
      </c>
      <c r="E44" s="285" t="n"/>
      <c r="F44" s="285" t="n"/>
      <c r="G44" s="130" t="n"/>
    </row>
    <row r="45">
      <c r="A45" s="120" t="n"/>
      <c r="B45" s="132" t="inlineStr">
        <is>
          <t>Tier 2 ceiling (1.25%)</t>
        </is>
      </c>
      <c r="C45" s="151" t="n"/>
      <c r="D45" s="151">
        <f>IF(D39=1,'RT Rates'!$C$25+MAX(0,N(D13)-1)*'RT Rates'!$B$27,'RT Rates'!$B$25)</f>
        <v/>
      </c>
      <c r="E45" s="285" t="n"/>
      <c r="F45" s="285" t="n"/>
      <c r="G45" s="130" t="n"/>
    </row>
    <row r="46">
      <c r="A46" s="120" t="n"/>
      <c r="B46" s="132" t="inlineStr">
        <is>
          <t>Surcharge rate at that income</t>
        </is>
      </c>
      <c r="C46" s="151" t="n"/>
      <c r="D46" s="165">
        <f>IF(D42&lt;=D43,'RT Rates'!$D$23,IF(D42&lt;=D44,'RT Rates'!$D$24,IF(D42&lt;=D45,'RT Rates'!$D$25,'RT Rates'!$D$26)))</f>
        <v/>
      </c>
      <c r="E46" s="285" t="n"/>
      <c r="F46" s="285" t="n"/>
      <c r="G46" s="130" t="inlineStr">
        <is>
          <t>Read off RT Rates — 0 / 1.00% / 1.25% / 1.50%.</t>
        </is>
      </c>
    </row>
    <row r="47">
      <c r="A47" s="120" t="n"/>
      <c r="B47" s="132" t="inlineStr">
        <is>
          <t>Surcharge — indicative, before exemptions</t>
        </is>
      </c>
      <c r="C47" s="151" t="n"/>
      <c r="D47" s="151">
        <f>IF(UPPER(LEFT(D37,1))="Y",0,MAX(0,'TS Tax Summary'!D50+D5+D6)*D46*(365-MIN(365,N(D38)))/365)</f>
        <v/>
      </c>
      <c r="E47" s="285" t="n"/>
      <c r="F47" s="285" t="n"/>
      <c r="G47" s="130" t="inlineStr">
        <is>
          <t>What the tier implies. TS's keyed M2 row is the judgement; the panel compares them.</t>
        </is>
      </c>
    </row>
    <row r="48">
      <c r="A48" s="282" t="n"/>
      <c r="B48" s="282" t="n"/>
      <c r="C48" s="282" t="n"/>
      <c r="D48" s="282" t="n"/>
      <c r="E48" s="282" t="n"/>
      <c r="F48" s="282" t="n"/>
      <c r="G48" s="282" t="n"/>
    </row>
    <row r="49">
      <c r="A49" s="147" t="inlineStr">
        <is>
          <t>OTHER RETURN SECTIONS — confirm applicability (Y/N + note)</t>
        </is>
      </c>
    </row>
    <row r="50">
      <c r="A50" s="120" t="n"/>
      <c r="B50" s="132" t="inlineStr">
        <is>
          <t>Private health insurance policy details</t>
        </is>
      </c>
      <c r="C50" s="164" t="n"/>
      <c r="D50" s="164" t="n"/>
      <c r="E50" s="285" t="n"/>
      <c r="F50" s="285" t="n"/>
      <c r="G50" s="130" t="inlineStr">
        <is>
          <t>one block per policy — needed for MLS &amp; rebate</t>
        </is>
      </c>
    </row>
    <row r="51">
      <c r="A51" s="120" t="n"/>
      <c r="B51" s="132" t="inlineStr">
        <is>
          <t>IT1–IT8 income tests</t>
        </is>
      </c>
      <c r="C51" s="164" t="n"/>
      <c r="D51" s="164" t="n"/>
      <c r="E51" s="285" t="n"/>
      <c r="F51" s="285" t="n"/>
      <c r="G51" s="130" t="inlineStr">
        <is>
          <t>Y means the section above is answered — every label, 0 where nil.</t>
        </is>
      </c>
    </row>
    <row r="52">
      <c r="A52" s="120" t="n"/>
      <c r="B52" s="132" t="inlineStr">
        <is>
          <t>Spouse details</t>
        </is>
      </c>
      <c r="C52" s="164" t="n"/>
      <c r="D52" s="164" t="n"/>
      <c r="E52" s="285" t="n"/>
      <c r="F52" s="285" t="n"/>
      <c r="G52" s="130" t="inlineStr">
        <is>
          <t>Y means the spouse section above is answered — every label, 0 where nil.</t>
        </is>
      </c>
    </row>
    <row r="53">
      <c r="A53" s="120" t="n"/>
      <c r="B53" s="132" t="inlineStr">
        <is>
          <t>A1–A5 adjustments</t>
        </is>
      </c>
      <c r="C53" s="164" t="n"/>
      <c r="D53" s="164" t="n"/>
      <c r="E53" s="285" t="n"/>
      <c r="F53" s="285" t="n"/>
      <c r="G53" s="130" t="inlineStr">
        <is>
          <t>under-18, part-year tax-free threshold, gov super co-contribution</t>
        </is>
      </c>
    </row>
    <row r="54">
      <c r="A54" s="120" t="n"/>
      <c r="B54" s="132" t="inlineStr">
        <is>
          <t>Income tests / deferred losses schedules</t>
        </is>
      </c>
      <c r="C54" s="164" t="n"/>
      <c r="D54" s="164" t="n"/>
      <c r="E54" s="285" t="n"/>
      <c r="F54" s="285" t="n"/>
      <c r="G54" s="130" t="inlineStr">
        <is>
          <t>attach ATO schedules where required</t>
        </is>
      </c>
    </row>
    <row r="56">
      <c r="A56" s="195" t="inlineStr">
        <is>
          <t>STUDY / TRAINING SUPPORT LOAN — compulsory repayment working</t>
        </is>
      </c>
    </row>
    <row r="57">
      <c r="A57" s="300" t="n"/>
      <c r="B57" s="300" t="inlineStr">
        <is>
          <t>Loan balance — HELP / VSL / SFSS</t>
        </is>
      </c>
      <c r="C57" s="270" t="n"/>
      <c r="D57" s="301" t="n"/>
      <c r="E57" s="270" t="n"/>
      <c r="F57" s="270" t="n"/>
      <c r="G57" s="130" t="inlineStr">
        <is>
          <t>Nil = no loan: key 0 and state the source here (PY return, ATO prefill) — a blank is not an answer, and the money cell never carries the sentence.</t>
        </is>
      </c>
    </row>
    <row r="58">
      <c r="A58" s="204" t="n"/>
      <c r="B58" s="204" t="inlineStr">
        <is>
          <t>Adjustments to repayment income</t>
        </is>
      </c>
      <c r="C58" s="260" t="n"/>
      <c r="D58" s="260" t="n"/>
      <c r="E58" s="281" t="n"/>
      <c r="F58" s="281" t="n"/>
      <c r="G58" s="130" t="inlineStr">
        <is>
          <t>Reportable fringe benefits, reportable employer and personal-deduction super, net investment (including rental) losses, exempt foreign employment income.</t>
        </is>
      </c>
    </row>
    <row r="59">
      <c r="A59" s="204" t="n"/>
      <c r="B59" s="204" t="inlineStr">
        <is>
          <t>Repayment income</t>
        </is>
      </c>
      <c r="C59" s="207" t="n"/>
      <c r="D59" s="260">
        <f>'TS Tax Summary'!D50+N(D58)</f>
        <v/>
      </c>
      <c r="E59" s="281" t="n"/>
      <c r="F59" s="281" t="n"/>
      <c r="G59" s="130" t="inlineStr">
        <is>
          <t>Taxable income plus the adjustments above.</t>
        </is>
      </c>
    </row>
    <row r="60">
      <c r="A60" s="155" t="n"/>
      <c r="B60" s="155" t="inlineStr">
        <is>
          <t>Repayment rate for the year (per RT Rates)</t>
        </is>
      </c>
      <c r="C60" s="282" t="n"/>
      <c r="D60" s="158">
        <f>IF('RT Rates'!$B$83&lt;&gt;"bracket","marginal year — see RT Rates",IF(D59&lt;'RT Rates'!$A$64,0,INDEX('RT Rates'!$B$64:$B$82,MATCH(D59,'RT Rates'!$A$64:$A$82,1))))</f>
        <v/>
      </c>
      <c r="E60" s="48" t="n"/>
      <c r="F60" s="282" t="n"/>
      <c r="G60" s="130" t="inlineStr">
        <is>
          <t>The rate applies to the WHOLE repayment income.</t>
        </is>
      </c>
    </row>
    <row r="62">
      <c r="A62" s="195" t="inlineStr">
        <is>
          <t>PRIVATE HEALTH REBATE RECONCILIATION  —  entitlement against the rebate the fund actually gave; the answers feed TS rows 56 and 71</t>
        </is>
      </c>
    </row>
    <row r="63">
      <c r="A63" s="204" t="n"/>
      <c r="B63" s="204" t="inlineStr">
        <is>
          <t>Age of the OLDEST person covered  —  1 / 2 / 3 (under 65 / 65-69 / 70+)</t>
        </is>
      </c>
      <c r="C63" s="207" t="n"/>
      <c r="D63" s="260" t="n">
        <v>1</v>
      </c>
      <c r="E63" s="281" t="n"/>
      <c r="F63" s="281" t="n"/>
      <c r="G63" s="130" t="inlineStr">
        <is>
          <t>A NUMBER, not a name: it indexes the rate columns. The PHI statement's benefit codes say which — 30/31 under 65, 35/36 age 65-69, 40/41 age 70+.</t>
        </is>
      </c>
    </row>
    <row r="64">
      <c r="A64" s="204" t="n"/>
      <c r="B64" s="204" t="inlineStr">
        <is>
          <t>Premiums eligible for the rebate  —  all periods, per the PHI statement</t>
        </is>
      </c>
      <c r="C64" s="207" t="n"/>
      <c r="D64" s="260" t="n"/>
      <c r="E64" s="281" t="n"/>
      <c r="F64" s="281" t="n"/>
      <c r="G64" s="130" t="inlineStr">
        <is>
          <t>The statement's own 'premiums eligible for Australian Government rebate', summed across every benefit-code period. Not the total premiums paid.</t>
        </is>
      </c>
    </row>
    <row r="65">
      <c r="A65" s="204" t="n"/>
      <c r="B65" s="204" t="inlineStr">
        <is>
          <t>Australian Government rebate received as reduced premiums</t>
        </is>
      </c>
      <c r="C65" s="207" t="n"/>
      <c r="D65" s="260" t="n"/>
      <c r="E65" s="281" t="n"/>
      <c r="F65" s="281" t="n"/>
      <c r="G65" s="130" t="inlineStr">
        <is>
          <t>What the FUND already gave. The ATO prefill reports this; it says nothing about the entitlement, which is why the two lines below exist.</t>
        </is>
      </c>
    </row>
    <row r="66">
      <c r="A66" s="204" t="n"/>
      <c r="B66" s="204" t="inlineStr">
        <is>
          <t>Rebate tier at that income</t>
        </is>
      </c>
      <c r="C66" s="207" t="n"/>
      <c r="D66" s="260">
        <f>IF(D42&lt;=D43,0,IF(D42&lt;=D44,1,IF(D42&lt;=D45,2,3)))</f>
        <v/>
      </c>
      <c r="E66" s="281" t="n"/>
      <c r="F66" s="281" t="n"/>
      <c r="G66" s="130" t="inlineStr">
        <is>
          <t>Read off the FAMILY figure at D42 against the same ceilings the surcharge uses — never taxable income, and never a tier typed from memory.</t>
        </is>
      </c>
    </row>
    <row r="67">
      <c r="A67" s="204" t="n"/>
      <c r="B67" s="204" t="inlineStr">
        <is>
          <t>Entitlement rate  —  RT Rates, this case's year, that age band and tier</t>
        </is>
      </c>
      <c r="C67" s="207" t="n"/>
      <c r="D67" s="260">
        <f>INDEX('RT Rates'!$E$23:$G$26,D66+1,D63)</f>
        <v/>
      </c>
      <c r="E67" s="281" t="n"/>
      <c r="F67" s="281" t="n"/>
      <c r="G67" s="130" t="inlineStr">
        <is>
          <t>The percentage comes off the sheet. A year whose two premium periods ran on different rates holds a sentence there rather than a rate, and the entitlement below then reads the per-period working at D71 instead of multiplying by it — key that working, or leave it blank if there were no eligible premiums.</t>
        </is>
      </c>
    </row>
    <row r="68">
      <c r="A68" s="204" t="n"/>
      <c r="B68" s="204" t="inlineStr">
        <is>
          <t>Entitlement  —  eligible premiums at that rate</t>
        </is>
      </c>
      <c r="C68" s="207" t="n"/>
      <c r="D68" s="260">
        <f>IF(N(D64)=0,0,IF(D67=N(D67),ROUND(D64*D67,2),ROUND(N(D71),2)))</f>
        <v/>
      </c>
      <c r="E68" s="281" t="n"/>
      <c r="F68" s="281" t="n"/>
      <c r="G68" s="130" t="n"/>
    </row>
    <row r="69">
      <c r="A69" s="204" t="n"/>
      <c r="B69" s="204" t="inlineStr">
        <is>
          <t>Excess private health reduction  —  received above the entitlement</t>
        </is>
      </c>
      <c r="C69" s="207" t="n"/>
      <c r="D69" s="260">
        <f>MAX(0,ROUND(D65-D68,2))</f>
        <v/>
      </c>
      <c r="E69" s="281" t="n"/>
      <c r="F69" s="281" t="n"/>
      <c r="G69" s="130" t="inlineStr">
        <is>
          <t>A LIABILITY, positive, added to the assessment. TS row 56 reads this cell.</t>
        </is>
      </c>
    </row>
    <row r="70">
      <c r="A70" s="204" t="n"/>
      <c r="B70" s="204" t="inlineStr">
        <is>
          <t>Private health insurance offset  —  entitlement above what was received</t>
        </is>
      </c>
      <c r="C70" s="207" t="n"/>
      <c r="D70" s="260">
        <f>-MAX(0,ROUND(D68-D65,2))</f>
        <v/>
      </c>
      <c r="E70" s="281" t="n"/>
      <c r="F70" s="281" t="n"/>
      <c r="G70" s="130" t="inlineStr">
        <is>
          <t>A REFUNDABLE OFFSET, negative. TS row 71 reads this cell. One difference drives both rows, so the two can never carry a figure at the same time.</t>
        </is>
      </c>
    </row>
    <row r="71">
      <c r="B71" s="155" t="inlineStr">
        <is>
          <t>Per-period entitlement  —  split-rate year only (FY2020-21 and earlier)</t>
        </is>
      </c>
      <c r="D71" s="158" t="n"/>
      <c r="G71" s="308" t="inlineStr">
        <is>
          <t>ONLY for a year whose rate changed on 1 April. Work the entitlement out per benefit-code period and key the TOTAL. Blank is nil — including at tier 3.</t>
        </is>
      </c>
    </row>
  </sheetData>
  <mergeCells count="8">
    <mergeCell ref="A36:G36"/>
    <mergeCell ref="A1:G1"/>
    <mergeCell ref="A56:G56"/>
    <mergeCell ref="A4:G4"/>
    <mergeCell ref="A62:G62"/>
    <mergeCell ref="A15:G15"/>
    <mergeCell ref="A49:G49"/>
    <mergeCell ref="A2:C2"/>
  </mergeCells>
  <pageMargins left="0.75" right="0.75" top="1" bottom="1" header="0.5" footer="0.5"/>
</worksheet>
</file>

<file path=xl/worksheets/sheet23.xml><?xml version="1.0" encoding="utf-8"?>
<worksheet xmlns="http://schemas.openxmlformats.org/spreadsheetml/2006/main">
  <sheetPr>
    <tabColor rgb="0014213D"/>
    <outlinePr summaryBelow="1" summaryRight="1"/>
    <pageSetUpPr fitToPage="1"/>
  </sheetPr>
  <dimension ref="A1:F63"/>
  <sheetViews>
    <sheetView showGridLines="0" tabSelected="0" workbookViewId="0">
      <pane ySplit="4" topLeftCell="A5" activePane="bottomLeft" state="frozen"/>
      <selection pane="bottomLeft" activeCell="A1" sqref="A1"/>
    </sheetView>
  </sheetViews>
  <sheetFormatPr baseColWidth="8" defaultRowHeight="15"/>
  <cols>
    <col width="7" customWidth="1" min="1" max="1"/>
    <col width="7" customWidth="1" min="2" max="2"/>
    <col width="56" customWidth="1" min="3" max="3"/>
    <col width="13" customWidth="1" min="4" max="4"/>
    <col width="8" customWidth="1" min="5" max="5"/>
  </cols>
  <sheetData>
    <row r="1" ht="24" customHeight="1">
      <c r="A1" s="81" t="inlineStr">
        <is>
          <t>TTR  ·  Tax return labels — workpaper → return bridge</t>
        </is>
      </c>
      <c r="B1" s="65" t="n"/>
      <c r="C1" s="65" t="n"/>
      <c r="D1" s="65" t="n"/>
      <c r="E1" s="65" t="n"/>
      <c r="F1" s="270" t="n"/>
    </row>
    <row r="2">
      <c r="A2" s="111">
        <f>'00 Index'!$C$3&amp;"    ·    FY "&amp;'00 Index'!$C$4</f>
        <v/>
      </c>
      <c r="D2" s="112" t="inlineStr">
        <is>
          <t>ATO item(s):</t>
        </is>
      </c>
      <c r="E2" s="116" t="inlineStr">
        <is>
          <t>All</t>
        </is>
      </c>
    </row>
    <row r="3" ht="6" customHeight="1">
      <c r="A3" s="270" t="n"/>
      <c r="B3" s="270" t="n"/>
      <c r="C3" s="270" t="n"/>
      <c r="D3" s="270" t="n"/>
      <c r="E3" s="270" t="n"/>
      <c r="F3" s="270" t="n"/>
    </row>
    <row r="4" ht="26" customHeight="1">
      <c r="A4" s="9" t="inlineStr">
        <is>
          <t>Item</t>
        </is>
      </c>
      <c r="B4" s="9" t="inlineStr">
        <is>
          <t>Label</t>
        </is>
      </c>
      <c r="C4" s="9" t="inlineStr">
        <is>
          <t>Description</t>
        </is>
      </c>
      <c r="D4" s="9" t="inlineStr">
        <is>
          <t>Amount</t>
        </is>
      </c>
      <c r="E4" s="9" t="inlineStr">
        <is>
          <t>Source</t>
        </is>
      </c>
      <c r="F4" s="270" t="n"/>
    </row>
    <row r="5">
      <c r="A5" s="120" t="inlineStr">
        <is>
          <t>1</t>
        </is>
      </c>
      <c r="B5" s="120" t="inlineStr">
        <is>
          <t>C…G</t>
        </is>
      </c>
      <c r="C5" s="132" t="inlineStr">
        <is>
          <t>Gross salary (per payer)</t>
        </is>
      </c>
      <c r="D5" s="122">
        <f>'1-2 Salary &amp; Wages'!B9</f>
        <v/>
      </c>
      <c r="E5" s="130" t="inlineStr">
        <is>
          <t>1-2</t>
        </is>
      </c>
      <c r="F5" s="270" t="n"/>
    </row>
    <row r="6">
      <c r="A6" s="120" t="inlineStr">
        <is>
          <t>2</t>
        </is>
      </c>
      <c r="B6" s="120" t="inlineStr">
        <is>
          <t>K</t>
        </is>
      </c>
      <c r="C6" s="132" t="inlineStr">
        <is>
          <t>Allowances</t>
        </is>
      </c>
      <c r="D6" s="122">
        <f>'1-2 Salary &amp; Wages'!C9</f>
        <v/>
      </c>
      <c r="E6" s="130" t="inlineStr">
        <is>
          <t>1-2</t>
        </is>
      </c>
      <c r="F6" s="270" t="n"/>
    </row>
    <row r="7">
      <c r="A7" s="120" t="inlineStr">
        <is>
          <t>3</t>
        </is>
      </c>
      <c r="B7" s="120" t="inlineStr">
        <is>
          <t>R/H</t>
        </is>
      </c>
      <c r="C7" s="132" t="inlineStr">
        <is>
          <t>Employer lump sums</t>
        </is>
      </c>
      <c r="D7" s="122">
        <f>'TS Tax Summary'!D8</f>
        <v/>
      </c>
      <c r="E7" s="130" t="inlineStr">
        <is>
          <t>TS</t>
        </is>
      </c>
      <c r="F7" s="270" t="n"/>
    </row>
    <row r="8">
      <c r="A8" s="120" t="inlineStr">
        <is>
          <t>4</t>
        </is>
      </c>
      <c r="B8" s="120" t="inlineStr">
        <is>
          <t>I</t>
        </is>
      </c>
      <c r="C8" s="132" t="inlineStr">
        <is>
          <t>Employment termination payments</t>
        </is>
      </c>
      <c r="D8" s="122">
        <f>'TS Tax Summary'!D9</f>
        <v/>
      </c>
      <c r="E8" s="130" t="inlineStr">
        <is>
          <t>TS</t>
        </is>
      </c>
      <c r="F8" s="270" t="n"/>
    </row>
    <row r="9">
      <c r="A9" s="120" t="inlineStr">
        <is>
          <t>5</t>
        </is>
      </c>
      <c r="B9" s="120" t="inlineStr">
        <is>
          <t>A</t>
        </is>
      </c>
      <c r="C9" s="132" t="inlineStr">
        <is>
          <t>Aust Government allowances</t>
        </is>
      </c>
      <c r="D9" s="122">
        <f>'TS Tax Summary'!D10</f>
        <v/>
      </c>
      <c r="E9" s="130" t="inlineStr">
        <is>
          <t>TS</t>
        </is>
      </c>
      <c r="F9" s="270" t="n"/>
    </row>
    <row r="10">
      <c r="A10" s="120" t="inlineStr">
        <is>
          <t>6</t>
        </is>
      </c>
      <c r="B10" s="120" t="inlineStr">
        <is>
          <t>B</t>
        </is>
      </c>
      <c r="C10" s="132" t="inlineStr">
        <is>
          <t>Aust Government pensions</t>
        </is>
      </c>
      <c r="D10" s="122">
        <f>'TS Tax Summary'!D11</f>
        <v/>
      </c>
      <c r="E10" s="130" t="inlineStr">
        <is>
          <t>TS</t>
        </is>
      </c>
      <c r="F10" s="270" t="n"/>
    </row>
    <row r="11" ht="28" customHeight="1">
      <c r="A11" s="120" t="inlineStr">
        <is>
          <t>7</t>
        </is>
      </c>
      <c r="B11" s="110" t="inlineStr">
        <is>
          <t>J/N/M/Y/Z</t>
        </is>
      </c>
      <c r="C11" s="46" t="inlineStr">
        <is>
          <t>Annuities &amp; super income streams</t>
        </is>
      </c>
      <c r="D11" s="122">
        <f>'TS Tax Summary'!D12</f>
        <v/>
      </c>
      <c r="E11" s="130" t="inlineStr">
        <is>
          <t>TS</t>
        </is>
      </c>
      <c r="F11" s="270" t="n"/>
    </row>
    <row r="12">
      <c r="A12" s="120" t="inlineStr">
        <is>
          <t>8</t>
        </is>
      </c>
      <c r="B12" s="120" t="inlineStr">
        <is>
          <t>Q/P</t>
        </is>
      </c>
      <c r="C12" s="132" t="inlineStr">
        <is>
          <t>Super lump sums</t>
        </is>
      </c>
      <c r="D12" s="122">
        <f>'TS Tax Summary'!D13</f>
        <v/>
      </c>
      <c r="E12" s="130" t="inlineStr">
        <is>
          <t>TS</t>
        </is>
      </c>
      <c r="F12" s="270" t="n"/>
    </row>
    <row r="13">
      <c r="A13" s="120" t="inlineStr">
        <is>
          <t>9</t>
        </is>
      </c>
      <c r="B13" s="120" t="inlineStr">
        <is>
          <t>O</t>
        </is>
      </c>
      <c r="C13" s="132" t="inlineStr">
        <is>
          <t>Attributed PSI</t>
        </is>
      </c>
      <c r="D13" s="122">
        <f>'TS Tax Summary'!D14</f>
        <v/>
      </c>
      <c r="E13" s="130" t="inlineStr">
        <is>
          <t>TS</t>
        </is>
      </c>
      <c r="F13" s="270" t="n"/>
    </row>
    <row r="14">
      <c r="A14" s="120" t="inlineStr">
        <is>
          <t>10</t>
        </is>
      </c>
      <c r="B14" s="120" t="inlineStr">
        <is>
          <t>L</t>
        </is>
      </c>
      <c r="C14" s="132" t="inlineStr">
        <is>
          <t>Gross interest</t>
        </is>
      </c>
      <c r="D14" s="122">
        <f>'10 Interest'!C10</f>
        <v/>
      </c>
      <c r="E14" s="130" t="inlineStr">
        <is>
          <t>10</t>
        </is>
      </c>
      <c r="F14" s="270" t="n"/>
    </row>
    <row r="15">
      <c r="A15" s="120" t="inlineStr">
        <is>
          <t>10</t>
        </is>
      </c>
      <c r="B15" s="120" t="inlineStr">
        <is>
          <t>M</t>
        </is>
      </c>
      <c r="C15" s="132" t="inlineStr">
        <is>
          <t>TFN amounts withheld — interest</t>
        </is>
      </c>
      <c r="D15" s="122">
        <f>'10 Interest'!D10</f>
        <v/>
      </c>
      <c r="E15" s="130" t="inlineStr">
        <is>
          <t>10</t>
        </is>
      </c>
      <c r="F15" s="270" t="n"/>
    </row>
    <row r="16">
      <c r="A16" s="120" t="inlineStr">
        <is>
          <t>11</t>
        </is>
      </c>
      <c r="B16" s="120" t="inlineStr">
        <is>
          <t>S</t>
        </is>
      </c>
      <c r="C16" s="132" t="inlineStr">
        <is>
          <t>Unfranked dividends</t>
        </is>
      </c>
      <c r="D16" s="122">
        <f>'11 Dividends'!C10</f>
        <v/>
      </c>
      <c r="E16" s="130" t="inlineStr">
        <is>
          <t>11</t>
        </is>
      </c>
      <c r="F16" s="270" t="n"/>
    </row>
    <row r="17">
      <c r="A17" s="120" t="inlineStr">
        <is>
          <t>11</t>
        </is>
      </c>
      <c r="B17" s="120" t="inlineStr">
        <is>
          <t>T</t>
        </is>
      </c>
      <c r="C17" s="132" t="inlineStr">
        <is>
          <t>Franked dividends</t>
        </is>
      </c>
      <c r="D17" s="122">
        <f>'11 Dividends'!D10</f>
        <v/>
      </c>
      <c r="E17" s="130" t="inlineStr">
        <is>
          <t>11</t>
        </is>
      </c>
      <c r="F17" s="270" t="n"/>
    </row>
    <row r="18">
      <c r="A18" s="120" t="inlineStr">
        <is>
          <t>11</t>
        </is>
      </c>
      <c r="B18" s="120" t="inlineStr">
        <is>
          <t>U</t>
        </is>
      </c>
      <c r="C18" s="132" t="inlineStr">
        <is>
          <t>Franking credits</t>
        </is>
      </c>
      <c r="D18" s="122">
        <f>'11 Dividends'!E10</f>
        <v/>
      </c>
      <c r="E18" s="130" t="inlineStr">
        <is>
          <t>11</t>
        </is>
      </c>
      <c r="F18" s="270" t="n"/>
    </row>
    <row r="19">
      <c r="A19" s="120" t="inlineStr">
        <is>
          <t>12</t>
        </is>
      </c>
      <c r="B19" s="120" t="inlineStr">
        <is>
          <t>D…G</t>
        </is>
      </c>
      <c r="C19" s="132" t="inlineStr">
        <is>
          <t>Employee share schemes</t>
        </is>
      </c>
      <c r="D19" s="122">
        <f>'TS Tax Summary'!D17</f>
        <v/>
      </c>
      <c r="E19" s="130" t="inlineStr">
        <is>
          <t>TS</t>
        </is>
      </c>
      <c r="F19" s="270" t="n"/>
    </row>
    <row r="20">
      <c r="A20" s="120" t="inlineStr">
        <is>
          <t>13</t>
        </is>
      </c>
      <c r="B20" s="120" t="inlineStr">
        <is>
          <t>O</t>
        </is>
      </c>
      <c r="C20" s="132" t="inlineStr">
        <is>
          <t>Partnership distributions — non-PP</t>
        </is>
      </c>
      <c r="D20" s="122">
        <f>'13 Distributions'!B9</f>
        <v/>
      </c>
      <c r="E20" s="130" t="inlineStr">
        <is>
          <t>13</t>
        </is>
      </c>
      <c r="F20" s="270" t="n"/>
    </row>
    <row r="21">
      <c r="A21" s="120" t="inlineStr">
        <is>
          <t>13</t>
        </is>
      </c>
      <c r="B21" s="120" t="inlineStr">
        <is>
          <t>U</t>
        </is>
      </c>
      <c r="C21" s="132" t="inlineStr">
        <is>
          <t>Trust share of net income — non-PP</t>
        </is>
      </c>
      <c r="D21" s="122">
        <f>'13 Distributions'!C9</f>
        <v/>
      </c>
      <c r="E21" s="130" t="inlineStr">
        <is>
          <t>13</t>
        </is>
      </c>
      <c r="F21" s="270" t="n"/>
    </row>
    <row r="22">
      <c r="A22" s="120" t="inlineStr">
        <is>
          <t>13</t>
        </is>
      </c>
      <c r="B22" s="120" t="inlineStr">
        <is>
          <t>C</t>
        </is>
      </c>
      <c r="C22" s="132" t="inlineStr">
        <is>
          <t>Franked distributions</t>
        </is>
      </c>
      <c r="D22" s="122">
        <f>'13 Distributions'!D9</f>
        <v/>
      </c>
      <c r="E22" s="130" t="inlineStr">
        <is>
          <t>13</t>
        </is>
      </c>
      <c r="F22" s="270" t="n"/>
    </row>
    <row r="23">
      <c r="A23" s="120" t="inlineStr">
        <is>
          <t>13</t>
        </is>
      </c>
      <c r="B23" s="120" t="inlineStr">
        <is>
          <t>Q</t>
        </is>
      </c>
      <c r="C23" s="132" t="inlineStr">
        <is>
          <t>Franking credits — trusts</t>
        </is>
      </c>
      <c r="D23" s="122">
        <f>'13 Distributions'!E9</f>
        <v/>
      </c>
      <c r="E23" s="130" t="inlineStr">
        <is>
          <t>13</t>
        </is>
      </c>
      <c r="F23" s="270" t="n"/>
    </row>
    <row r="24">
      <c r="A24" s="120" t="inlineStr">
        <is>
          <t>13</t>
        </is>
      </c>
      <c r="B24" s="120" t="inlineStr">
        <is>
          <t>X/Y</t>
        </is>
      </c>
      <c r="C24" s="132" t="inlineStr">
        <is>
          <t>Deductions relating to distributions</t>
        </is>
      </c>
      <c r="D24" s="122">
        <f>'13 Distributions'!F9</f>
        <v/>
      </c>
      <c r="E24" s="130" t="inlineStr">
        <is>
          <t>13</t>
        </is>
      </c>
      <c r="F24" s="270" t="n"/>
    </row>
    <row r="25">
      <c r="A25" s="120" t="inlineStr">
        <is>
          <t>14</t>
        </is>
      </c>
      <c r="B25" s="120" t="inlineStr">
        <is>
          <t>A</t>
        </is>
      </c>
      <c r="C25" s="132" t="inlineStr">
        <is>
          <t>Personal services income</t>
        </is>
      </c>
      <c r="D25" s="122">
        <f>'TS Tax Summary'!D19</f>
        <v/>
      </c>
      <c r="E25" s="130" t="inlineStr">
        <is>
          <t>TS</t>
        </is>
      </c>
      <c r="F25" s="270" t="n"/>
    </row>
    <row r="26">
      <c r="A26" s="120" t="inlineStr">
        <is>
          <t>15</t>
        </is>
      </c>
      <c r="B26" s="120" t="inlineStr">
        <is>
          <t>B/C</t>
        </is>
      </c>
      <c r="C26" s="132" t="inlineStr">
        <is>
          <t>Net business income / loss (sole trader)</t>
        </is>
      </c>
      <c r="D26" s="122">
        <f>'15 Business'!B25</f>
        <v/>
      </c>
      <c r="E26" s="130" t="inlineStr">
        <is>
          <t>15</t>
        </is>
      </c>
      <c r="F26" s="270" t="n"/>
    </row>
    <row r="27">
      <c r="A27" s="120" t="inlineStr">
        <is>
          <t>16</t>
        </is>
      </c>
      <c r="B27" s="120" t="inlineStr">
        <is>
          <t>F/Z</t>
        </is>
      </c>
      <c r="C27" s="132" t="inlineStr">
        <is>
          <t>Deferred non-commercial losses</t>
        </is>
      </c>
      <c r="D27" s="122">
        <f>'TS Tax Summary'!D21</f>
        <v/>
      </c>
      <c r="E27" s="130" t="inlineStr">
        <is>
          <t>TS</t>
        </is>
      </c>
      <c r="F27" s="270" t="n"/>
    </row>
    <row r="28" ht="28" customHeight="1">
      <c r="A28" s="120" t="inlineStr">
        <is>
          <t>17</t>
        </is>
      </c>
      <c r="B28" s="110" t="inlineStr">
        <is>
          <t>D/N/R/E</t>
        </is>
      </c>
      <c r="C28" s="132" t="inlineStr">
        <is>
          <t>Farm management deposits &amp; repayments</t>
        </is>
      </c>
      <c r="D28" s="122">
        <f>'TS Tax Summary'!D22</f>
        <v/>
      </c>
      <c r="E28" s="130" t="inlineStr">
        <is>
          <t>TS</t>
        </is>
      </c>
      <c r="F28" s="270" t="n"/>
    </row>
    <row r="29">
      <c r="A29" s="120" t="inlineStr">
        <is>
          <t>18</t>
        </is>
      </c>
      <c r="B29" s="120" t="inlineStr">
        <is>
          <t>A</t>
        </is>
      </c>
      <c r="C29" s="132" t="inlineStr">
        <is>
          <t>Net capital gain</t>
        </is>
      </c>
      <c r="D29" s="122">
        <f>'18 CG Summary'!B13</f>
        <v/>
      </c>
      <c r="E29" s="130" t="inlineStr">
        <is>
          <t>18</t>
        </is>
      </c>
      <c r="F29" s="270" t="n"/>
    </row>
    <row r="30">
      <c r="A30" s="120" t="inlineStr">
        <is>
          <t>18</t>
        </is>
      </c>
      <c r="B30" s="120" t="inlineStr">
        <is>
          <t>H</t>
        </is>
      </c>
      <c r="C30" s="132" t="inlineStr">
        <is>
          <t>Total current-year capital gains</t>
        </is>
      </c>
      <c r="D30" s="122">
        <f>'18 CG Summary'!B14</f>
        <v/>
      </c>
      <c r="E30" s="130" t="inlineStr">
        <is>
          <t>18</t>
        </is>
      </c>
      <c r="F30" s="270" t="n"/>
    </row>
    <row r="31">
      <c r="A31" s="120" t="inlineStr">
        <is>
          <t>18</t>
        </is>
      </c>
      <c r="B31" s="120" t="inlineStr">
        <is>
          <t>V</t>
        </is>
      </c>
      <c r="C31" s="132" t="inlineStr">
        <is>
          <t>Net capital losses carried forward</t>
        </is>
      </c>
      <c r="D31" s="122">
        <f>'L1 Losses'!E16</f>
        <v/>
      </c>
      <c r="E31" s="130" t="inlineStr">
        <is>
          <t>L1</t>
        </is>
      </c>
      <c r="F31" s="270" t="n"/>
    </row>
    <row r="32">
      <c r="A32" s="120" t="inlineStr">
        <is>
          <t>18</t>
        </is>
      </c>
      <c r="B32" s="120" t="inlineStr">
        <is>
          <t>X</t>
        </is>
      </c>
      <c r="C32" s="132" t="inlineStr">
        <is>
          <t>Credit — foreign resident CG withholding</t>
        </is>
      </c>
      <c r="D32" s="122">
        <f>'18 CG Summary'!B15</f>
        <v/>
      </c>
      <c r="E32" s="130" t="inlineStr">
        <is>
          <t>18</t>
        </is>
      </c>
      <c r="F32" s="270" t="n"/>
    </row>
    <row r="33">
      <c r="A33" s="120" t="inlineStr">
        <is>
          <t>19</t>
        </is>
      </c>
      <c r="B33" s="120" t="inlineStr">
        <is>
          <t>K/B</t>
        </is>
      </c>
      <c r="C33" s="132" t="inlineStr">
        <is>
          <t>Foreign entities (CFC / transferor trust)</t>
        </is>
      </c>
      <c r="D33" s="122">
        <f>'TS Tax Summary'!D24</f>
        <v/>
      </c>
      <c r="E33" s="130" t="inlineStr">
        <is>
          <t>TS</t>
        </is>
      </c>
      <c r="F33" s="270" t="n"/>
    </row>
    <row r="34" ht="28" customHeight="1">
      <c r="A34" s="120" t="inlineStr">
        <is>
          <t>20</t>
        </is>
      </c>
      <c r="B34" s="120" t="inlineStr">
        <is>
          <t>E</t>
        </is>
      </c>
      <c r="C34" s="46" t="inlineStr">
        <is>
          <t>Assessable foreign source income</t>
        </is>
      </c>
      <c r="D34" s="122">
        <f>'20 Foreign Income'!D11</f>
        <v/>
      </c>
      <c r="E34" s="130" t="inlineStr">
        <is>
          <t>20</t>
        </is>
      </c>
      <c r="F34" s="270" t="n"/>
    </row>
    <row r="35">
      <c r="A35" s="120" t="inlineStr">
        <is>
          <t>20</t>
        </is>
      </c>
      <c r="B35" s="120" t="inlineStr">
        <is>
          <t>O</t>
        </is>
      </c>
      <c r="C35" s="132" t="inlineStr">
        <is>
          <t>Foreign income tax offset</t>
        </is>
      </c>
      <c r="D35" s="122">
        <f>'20 Foreign Income'!D17</f>
        <v/>
      </c>
      <c r="E35" s="130" t="inlineStr">
        <is>
          <t>20</t>
        </is>
      </c>
      <c r="F35" s="270" t="n"/>
    </row>
    <row r="36">
      <c r="A36" s="120" t="inlineStr">
        <is>
          <t>21</t>
        </is>
      </c>
      <c r="B36" s="120" t="inlineStr">
        <is>
          <t>P</t>
        </is>
      </c>
      <c r="C36" s="132" t="inlineStr">
        <is>
          <t>Gross rent</t>
        </is>
      </c>
      <c r="D36" s="122">
        <f>'21 Rental Summary'!B8</f>
        <v/>
      </c>
      <c r="E36" s="130" t="inlineStr">
        <is>
          <t>21</t>
        </is>
      </c>
      <c r="F36" s="270" t="n"/>
    </row>
    <row r="37">
      <c r="A37" s="120" t="inlineStr">
        <is>
          <t>21</t>
        </is>
      </c>
      <c r="B37" s="120" t="inlineStr">
        <is>
          <t>Q</t>
        </is>
      </c>
      <c r="C37" s="132" t="inlineStr">
        <is>
          <t>Interest deductions</t>
        </is>
      </c>
      <c r="D37" s="122">
        <f>'21 Rental Summary'!C8</f>
        <v/>
      </c>
      <c r="E37" s="130" t="inlineStr">
        <is>
          <t>21</t>
        </is>
      </c>
      <c r="F37" s="270" t="n"/>
    </row>
    <row r="38">
      <c r="A38" s="120" t="inlineStr">
        <is>
          <t>21</t>
        </is>
      </c>
      <c r="B38" s="120" t="inlineStr">
        <is>
          <t>F</t>
        </is>
      </c>
      <c r="C38" s="132" t="inlineStr">
        <is>
          <t>Capital works deductions</t>
        </is>
      </c>
      <c r="D38" s="122">
        <f>'21 Rental Summary'!D8</f>
        <v/>
      </c>
      <c r="E38" s="130" t="inlineStr">
        <is>
          <t>21</t>
        </is>
      </c>
      <c r="F38" s="270" t="n"/>
    </row>
    <row r="39">
      <c r="A39" s="120" t="inlineStr">
        <is>
          <t>21</t>
        </is>
      </c>
      <c r="B39" s="120" t="inlineStr">
        <is>
          <t>U</t>
        </is>
      </c>
      <c r="C39" s="132" t="inlineStr">
        <is>
          <t>Other rental deductions</t>
        </is>
      </c>
      <c r="D39" s="122">
        <f>'21 Rental Summary'!E8</f>
        <v/>
      </c>
      <c r="E39" s="130" t="inlineStr">
        <is>
          <t>21</t>
        </is>
      </c>
      <c r="F39" s="270" t="n"/>
    </row>
    <row r="40">
      <c r="A40" s="120" t="inlineStr">
        <is>
          <t>21</t>
        </is>
      </c>
      <c r="B40" s="120" t="inlineStr">
        <is>
          <t>net</t>
        </is>
      </c>
      <c r="C40" s="132" t="inlineStr">
        <is>
          <t>Net rent = P − (Q + F + U)</t>
        </is>
      </c>
      <c r="D40" s="122">
        <f>'21 Rental Summary'!F8</f>
        <v/>
      </c>
      <c r="E40" s="130" t="inlineStr">
        <is>
          <t>21</t>
        </is>
      </c>
      <c r="F40" s="270" t="n"/>
    </row>
    <row r="41">
      <c r="A41" s="120" t="inlineStr">
        <is>
          <t>22</t>
        </is>
      </c>
      <c r="B41" s="120" t="inlineStr">
        <is>
          <t>W</t>
        </is>
      </c>
      <c r="C41" s="132" t="inlineStr">
        <is>
          <t>Bonuses from life insurance</t>
        </is>
      </c>
      <c r="D41" s="122">
        <f>'TS Tax Summary'!D27</f>
        <v/>
      </c>
      <c r="E41" s="130" t="inlineStr">
        <is>
          <t>TS</t>
        </is>
      </c>
      <c r="F41" s="270" t="n"/>
    </row>
    <row r="42">
      <c r="A42" s="120" t="inlineStr">
        <is>
          <t>23</t>
        </is>
      </c>
      <c r="B42" s="120" t="inlineStr">
        <is>
          <t>A</t>
        </is>
      </c>
      <c r="C42" s="132" t="inlineStr">
        <is>
          <t>Forestry MIS income</t>
        </is>
      </c>
      <c r="D42" s="122">
        <f>'TS Tax Summary'!D28</f>
        <v/>
      </c>
      <c r="E42" s="130" t="inlineStr">
        <is>
          <t>TS</t>
        </is>
      </c>
      <c r="F42" s="270" t="n"/>
    </row>
    <row r="43" ht="28" customHeight="1">
      <c r="A43" s="120" t="inlineStr">
        <is>
          <t>24</t>
        </is>
      </c>
      <c r="B43" s="110" t="inlineStr">
        <is>
          <t>Y/X/R/V</t>
        </is>
      </c>
      <c r="C43" s="46" t="inlineStr">
        <is>
          <t>Other income (ATO interest, FHSS, professional income)</t>
        </is>
      </c>
      <c r="D43" s="122">
        <f>'TS Tax Summary'!D29</f>
        <v/>
      </c>
      <c r="E43" s="130" t="inlineStr">
        <is>
          <t>TS</t>
        </is>
      </c>
      <c r="F43" s="270" t="n"/>
    </row>
    <row r="44" ht="15" customHeight="1">
      <c r="A44" s="137" t="inlineStr">
        <is>
          <t>Deductions D1–D15</t>
        </is>
      </c>
      <c r="B44" s="68" t="n"/>
      <c r="C44" s="68" t="n"/>
      <c r="D44" s="68" t="n"/>
      <c r="E44" s="69" t="n"/>
      <c r="F44" s="270" t="n"/>
    </row>
    <row r="45">
      <c r="A45" s="120" t="inlineStr">
        <is>
          <t>D1</t>
        </is>
      </c>
      <c r="B45" s="273" t="n"/>
      <c r="C45" s="132" t="inlineStr">
        <is>
          <t>Work-related car expenses</t>
        </is>
      </c>
      <c r="D45" s="122">
        <f>'D1-D15 Deductions'!C7</f>
        <v/>
      </c>
      <c r="E45" s="130" t="inlineStr">
        <is>
          <t>D1-D15</t>
        </is>
      </c>
      <c r="F45" s="270" t="n"/>
    </row>
    <row r="46">
      <c r="A46" s="120" t="inlineStr">
        <is>
          <t>D2</t>
        </is>
      </c>
      <c r="B46" s="273" t="n"/>
      <c r="C46" s="132" t="inlineStr">
        <is>
          <t>Work-related travel</t>
        </is>
      </c>
      <c r="D46" s="122">
        <f>'D1-D15 Deductions'!C12</f>
        <v/>
      </c>
      <c r="E46" s="130" t="inlineStr">
        <is>
          <t>D1-D15</t>
        </is>
      </c>
      <c r="F46" s="270" t="n"/>
    </row>
    <row r="47">
      <c r="A47" s="120" t="inlineStr">
        <is>
          <t>D3</t>
        </is>
      </c>
      <c r="B47" s="273" t="n"/>
      <c r="C47" s="132" t="inlineStr">
        <is>
          <t>Clothing &amp; laundry</t>
        </is>
      </c>
      <c r="D47" s="122">
        <f>'D1-D15 Deductions'!C17</f>
        <v/>
      </c>
      <c r="E47" s="130" t="inlineStr">
        <is>
          <t>D1-D15</t>
        </is>
      </c>
      <c r="F47" s="270" t="n"/>
    </row>
    <row r="48">
      <c r="A48" s="120" t="inlineStr">
        <is>
          <t>D4</t>
        </is>
      </c>
      <c r="B48" s="273" t="n"/>
      <c r="C48" s="132" t="inlineStr">
        <is>
          <t>Self-education</t>
        </is>
      </c>
      <c r="D48" s="122">
        <f>'D1-D15 Deductions'!C22</f>
        <v/>
      </c>
      <c r="E48" s="130" t="inlineStr">
        <is>
          <t>D1-D15</t>
        </is>
      </c>
      <c r="F48" s="270" t="n"/>
    </row>
    <row r="49">
      <c r="A49" s="120" t="inlineStr">
        <is>
          <t>D5</t>
        </is>
      </c>
      <c r="B49" s="273" t="n"/>
      <c r="C49" s="132" t="inlineStr">
        <is>
          <t>Other work-related expenses</t>
        </is>
      </c>
      <c r="D49" s="122">
        <f>'D1-D15 Deductions'!C27</f>
        <v/>
      </c>
      <c r="E49" s="130" t="inlineStr">
        <is>
          <t>D1-D15</t>
        </is>
      </c>
      <c r="F49" s="270" t="n"/>
    </row>
    <row r="50">
      <c r="A50" s="120" t="inlineStr">
        <is>
          <t>D6</t>
        </is>
      </c>
      <c r="B50" s="273" t="n"/>
      <c r="C50" s="132" t="inlineStr">
        <is>
          <t>Low value pool deduction</t>
        </is>
      </c>
      <c r="D50" s="122">
        <f>'D1-D15 Deductions'!C32</f>
        <v/>
      </c>
      <c r="E50" s="130" t="inlineStr">
        <is>
          <t>D1-D15</t>
        </is>
      </c>
      <c r="F50" s="270" t="n"/>
    </row>
    <row r="51">
      <c r="A51" s="120" t="inlineStr">
        <is>
          <t>D7</t>
        </is>
      </c>
      <c r="B51" s="273" t="n"/>
      <c r="C51" s="132" t="inlineStr">
        <is>
          <t>Interest deductions</t>
        </is>
      </c>
      <c r="D51" s="122">
        <f>'D1-D15 Deductions'!C37</f>
        <v/>
      </c>
      <c r="E51" s="130" t="inlineStr">
        <is>
          <t>D1-D15</t>
        </is>
      </c>
      <c r="F51" s="270" t="n"/>
    </row>
    <row r="52">
      <c r="A52" s="120" t="inlineStr">
        <is>
          <t>D8</t>
        </is>
      </c>
      <c r="B52" s="273" t="n"/>
      <c r="C52" s="132" t="inlineStr">
        <is>
          <t>Dividend deductions</t>
        </is>
      </c>
      <c r="D52" s="122">
        <f>'D1-D15 Deductions'!C42</f>
        <v/>
      </c>
      <c r="E52" s="130" t="inlineStr">
        <is>
          <t>D1-D15</t>
        </is>
      </c>
      <c r="F52" s="270" t="n"/>
    </row>
    <row r="53">
      <c r="A53" s="120" t="inlineStr">
        <is>
          <t>D9</t>
        </is>
      </c>
      <c r="B53" s="273" t="n"/>
      <c r="C53" s="132" t="inlineStr">
        <is>
          <t>Gifts &amp; donations</t>
        </is>
      </c>
      <c r="D53" s="122">
        <f>'D1-D15 Deductions'!C47</f>
        <v/>
      </c>
      <c r="E53" s="130" t="inlineStr">
        <is>
          <t>D1-D15</t>
        </is>
      </c>
      <c r="F53" s="270" t="n"/>
    </row>
    <row r="54">
      <c r="A54" s="120" t="inlineStr">
        <is>
          <t>D10</t>
        </is>
      </c>
      <c r="B54" s="273" t="n"/>
      <c r="C54" s="132" t="inlineStr">
        <is>
          <t>Cost of managing tax affairs</t>
        </is>
      </c>
      <c r="D54" s="122">
        <f>'D1-D15 Deductions'!C52</f>
        <v/>
      </c>
      <c r="E54" s="130" t="inlineStr">
        <is>
          <t>D1-D15</t>
        </is>
      </c>
      <c r="F54" s="270" t="n"/>
    </row>
    <row r="55">
      <c r="A55" s="120" t="inlineStr">
        <is>
          <t>D11</t>
        </is>
      </c>
      <c r="B55" s="273" t="n"/>
      <c r="C55" s="132" t="inlineStr">
        <is>
          <t>UPP of foreign pension or annuity</t>
        </is>
      </c>
      <c r="D55" s="122">
        <f>'D1-D15 Deductions'!C57</f>
        <v/>
      </c>
      <c r="E55" s="130" t="inlineStr">
        <is>
          <t>D1-D15</t>
        </is>
      </c>
      <c r="F55" s="270" t="n"/>
    </row>
    <row r="56">
      <c r="A56" s="120" t="inlineStr">
        <is>
          <t>D12</t>
        </is>
      </c>
      <c r="B56" s="273" t="n"/>
      <c r="C56" s="132" t="inlineStr">
        <is>
          <t>Personal super contributions</t>
        </is>
      </c>
      <c r="D56" s="122">
        <f>'D1-D15 Deductions'!C62</f>
        <v/>
      </c>
      <c r="E56" s="130" t="inlineStr">
        <is>
          <t>D1-D15</t>
        </is>
      </c>
      <c r="F56" s="270" t="n"/>
    </row>
    <row r="57">
      <c r="A57" s="120" t="inlineStr">
        <is>
          <t>D13</t>
        </is>
      </c>
      <c r="B57" s="273" t="n"/>
      <c r="C57" s="132" t="inlineStr">
        <is>
          <t>Deduction for project pool</t>
        </is>
      </c>
      <c r="D57" s="122">
        <f>'D1-D15 Deductions'!C67</f>
        <v/>
      </c>
      <c r="E57" s="130" t="inlineStr">
        <is>
          <t>D1-D15</t>
        </is>
      </c>
      <c r="F57" s="270" t="n"/>
    </row>
    <row r="58">
      <c r="A58" s="120" t="inlineStr">
        <is>
          <t>D14</t>
        </is>
      </c>
      <c r="B58" s="273" t="n"/>
      <c r="C58" s="132" t="inlineStr">
        <is>
          <t>Forestry managed investment scheme</t>
        </is>
      </c>
      <c r="D58" s="122">
        <f>'D1-D15 Deductions'!C72</f>
        <v/>
      </c>
      <c r="E58" s="130" t="inlineStr">
        <is>
          <t>D1-D15</t>
        </is>
      </c>
      <c r="F58" s="270" t="n"/>
    </row>
    <row r="59">
      <c r="A59" s="120" t="inlineStr">
        <is>
          <t>D15</t>
        </is>
      </c>
      <c r="B59" s="273" t="n"/>
      <c r="C59" s="132" t="inlineStr">
        <is>
          <t>Other deductions</t>
        </is>
      </c>
      <c r="D59" s="122">
        <f>'D1-D15 Deductions'!C77</f>
        <v/>
      </c>
      <c r="E59" s="130" t="inlineStr">
        <is>
          <t>D1-D15</t>
        </is>
      </c>
      <c r="F59" s="270" t="n"/>
    </row>
    <row r="60" ht="15" customHeight="1">
      <c r="A60" s="137" t="inlineStr">
        <is>
          <t>Losses</t>
        </is>
      </c>
      <c r="B60" s="68" t="n"/>
      <c r="C60" s="68" t="n"/>
      <c r="D60" s="68" t="n"/>
      <c r="E60" s="69" t="n"/>
      <c r="F60" s="270" t="n"/>
    </row>
    <row r="61" ht="28" customHeight="1">
      <c r="A61" s="120" t="inlineStr">
        <is>
          <t>L1</t>
        </is>
      </c>
      <c r="B61" s="120" t="inlineStr">
        <is>
          <t>Q/R</t>
        </is>
      </c>
      <c r="C61" s="46" t="inlineStr">
        <is>
          <t>Tax losses carried forward (PP / non-PP per L1)</t>
        </is>
      </c>
      <c r="D61" s="122">
        <f>'L1 Losses'!F9</f>
        <v/>
      </c>
      <c r="E61" s="130" t="inlineStr">
        <is>
          <t>L1</t>
        </is>
      </c>
      <c r="F61" s="270" t="n"/>
    </row>
    <row r="62" ht="15" customHeight="1">
      <c r="A62" s="137" t="inlineStr">
        <is>
          <t>Medicare</t>
        </is>
      </c>
      <c r="B62" s="68" t="n"/>
      <c r="C62" s="68" t="n"/>
      <c r="D62" s="68" t="n"/>
      <c r="E62" s="69" t="n"/>
      <c r="F62" s="270" t="n"/>
    </row>
    <row r="63" ht="28" customHeight="1">
      <c r="A63" s="120" t="inlineStr">
        <is>
          <t>M2</t>
        </is>
      </c>
      <c r="B63" s="120" t="inlineStr">
        <is>
          <t>E</t>
        </is>
      </c>
      <c r="C63" s="46" t="inlineStr">
        <is>
          <t>Medicare levy surcharge</t>
        </is>
      </c>
      <c r="D63" s="122">
        <f>'IT1-IT8 Tests, Spouse &amp; MLS'!D47</f>
        <v/>
      </c>
      <c r="E63" s="130" t="inlineStr">
        <is>
          <t>IT1-IT8</t>
        </is>
      </c>
      <c r="F63" s="270" t="n"/>
    </row>
  </sheetData>
  <mergeCells count="5">
    <mergeCell ref="A62:E62"/>
    <mergeCell ref="A60:E60"/>
    <mergeCell ref="A1:E1"/>
    <mergeCell ref="A44:E44"/>
    <mergeCell ref="A2:C2"/>
  </mergeCells>
  <pageMargins left="0.75" right="0.75" top="1" bottom="1" header="0.5" footer="0.5"/>
  <pageSetup orientation="landscape" fitToHeight="0" fitToWidth="1"/>
</worksheet>
</file>

<file path=xl/worksheets/sheet24.xml><?xml version="1.0" encoding="utf-8"?>
<worksheet xmlns="http://schemas.openxmlformats.org/spreadsheetml/2006/main">
  <sheetPr>
    <tabColor rgb="009AA3B2"/>
    <outlinePr summaryBelow="1" summaryRight="1"/>
    <pageSetUpPr fitToPage="1"/>
  </sheetPr>
  <dimension ref="A1:CY99"/>
  <sheetViews>
    <sheetView showGridLines="0" tabSelected="0" workbookViewId="0">
      <selection activeCell="A1" sqref="A1"/>
    </sheetView>
  </sheetViews>
  <sheetFormatPr baseColWidth="8" defaultRowHeight="15"/>
  <cols>
    <col width="64" customWidth="1" min="1" max="1"/>
    <col width="14" customWidth="1" min="2" max="2"/>
    <col width="17" customWidth="1" min="3" max="3"/>
    <col width="12" customWidth="1" min="4" max="4"/>
    <col width="13" customWidth="1" min="5" max="5"/>
    <col width="13" customWidth="1" min="6" max="6"/>
    <col width="14" customWidth="1" min="7" max="7"/>
    <col width="13" customWidth="1" min="8" max="8"/>
    <col width="13" customWidth="1" min="9" max="9"/>
    <col width="13" customWidth="1" min="10" max="10"/>
    <col width="13" customWidth="1" min="11" max="11"/>
    <col width="14" customWidth="1" min="12" max="12"/>
    <col width="14" customWidth="1" min="13" max="13"/>
    <col width="14" customWidth="1" min="14" max="14"/>
    <col width="15" customWidth="1" min="15" max="15"/>
    <col width="13" customWidth="1" min="16" max="16"/>
    <col width="18" customWidth="1" min="17" max="17"/>
    <col width="18" customWidth="1" min="18" max="18"/>
    <col width="13" customWidth="1" min="19" max="19"/>
    <col width="13" customWidth="1" min="20" max="20"/>
    <col width="13" customWidth="1" min="21" max="21"/>
    <col width="13" customWidth="1" min="22" max="22"/>
    <col width="13" customWidth="1" min="23" max="23"/>
    <col width="14" customWidth="1" min="24" max="24"/>
    <col width="14" customWidth="1" min="25" max="25"/>
    <col width="14" customWidth="1" min="26" max="26"/>
    <col width="13" customWidth="1" min="27" max="27"/>
    <col width="13" customWidth="1" min="28" max="28"/>
    <col width="13" customWidth="1" min="29" max="29"/>
    <col width="18" customWidth="1" min="30" max="30"/>
  </cols>
  <sheetData>
    <row r="1" ht="24" customHeight="1">
      <c r="A1" s="210">
        <f>"RT  ·  Tax rates — FY "&amp;'00 Index'!$C$4&amp;" (roll-forward each year; the ONLY year-specific sheet)"</f>
        <v/>
      </c>
      <c r="G1" s="270" t="n"/>
      <c r="H1" s="270" t="n"/>
      <c r="I1" s="270" t="n"/>
      <c r="J1" s="270" t="n"/>
      <c r="K1" s="270" t="n"/>
      <c r="L1" s="270" t="n"/>
      <c r="M1" s="270" t="n"/>
      <c r="N1" s="270" t="n"/>
      <c r="O1" s="270" t="n"/>
      <c r="P1" s="270" t="n"/>
      <c r="Q1" s="270" t="n"/>
      <c r="R1" s="270" t="n"/>
      <c r="S1" s="270" t="n"/>
      <c r="T1" s="270" t="n"/>
      <c r="U1" s="270" t="n"/>
      <c r="V1" s="270" t="n"/>
      <c r="W1" s="270" t="n"/>
      <c r="X1" s="270" t="n"/>
      <c r="Y1" s="270" t="n"/>
      <c r="Z1" s="270" t="n"/>
      <c r="AA1" s="270" t="n"/>
      <c r="AB1" s="270" t="n"/>
      <c r="AC1" s="270" t="n"/>
      <c r="AD1" s="270" t="n"/>
    </row>
    <row r="2">
      <c r="A2" s="113">
        <f>IF('00 Index'!$F$5="Non-resident","Non-resident marginal rates — no tax-free threshold","Resident marginal rates (Stage 3, from 1 Jul 2024)")</f>
        <v/>
      </c>
      <c r="E2" s="270" t="n"/>
      <c r="F2" s="270" t="n"/>
      <c r="G2" s="270" t="n"/>
      <c r="H2" s="270" t="n"/>
      <c r="I2" s="270" t="n"/>
      <c r="J2" s="270" t="n"/>
      <c r="K2" s="270" t="n"/>
      <c r="L2" s="270" t="n"/>
      <c r="M2" s="270" t="n"/>
      <c r="N2" s="270" t="n"/>
      <c r="O2" s="270" t="n"/>
      <c r="P2" s="270" t="n"/>
      <c r="Q2" s="270" t="n"/>
      <c r="R2" s="270" t="n"/>
      <c r="S2" s="270" t="n"/>
      <c r="T2" s="270" t="n"/>
      <c r="U2" s="270" t="n"/>
      <c r="V2" s="270" t="n"/>
      <c r="W2" s="270" t="n"/>
      <c r="X2" s="270" t="n"/>
      <c r="Y2" s="270" t="n"/>
      <c r="Z2" s="270" t="n"/>
      <c r="AA2" s="270" t="n"/>
      <c r="AB2" s="270" t="n"/>
      <c r="AC2" s="270" t="n"/>
      <c r="AD2" s="270" t="n"/>
    </row>
    <row r="3" ht="18" customHeight="1">
      <c r="A3" s="254" t="inlineStr">
        <is>
          <t>Threshold &gt;</t>
        </is>
      </c>
      <c r="B3" s="254" t="inlineStr">
        <is>
          <t>Marginal rate</t>
        </is>
      </c>
      <c r="C3" s="254" t="inlineStr">
        <is>
          <t>Incremental rate</t>
        </is>
      </c>
      <c r="D3" s="50" t="inlineStr"/>
      <c r="E3" s="270" t="n"/>
      <c r="F3" s="270" t="n"/>
      <c r="G3" s="270" t="n"/>
      <c r="H3" s="270" t="n"/>
      <c r="I3" s="270" t="n"/>
      <c r="J3" s="270" t="n"/>
      <c r="K3" s="270" t="n"/>
      <c r="L3" s="270" t="n"/>
      <c r="M3" s="270" t="n"/>
      <c r="N3" s="270" t="n"/>
      <c r="O3" s="270" t="n"/>
      <c r="P3" s="270" t="n"/>
      <c r="Q3" s="270" t="n"/>
      <c r="R3" s="270" t="n"/>
      <c r="S3" s="270" t="n"/>
      <c r="T3" s="270" t="n"/>
      <c r="U3" s="270" t="n"/>
      <c r="V3" s="270" t="n"/>
      <c r="W3" s="270" t="n"/>
      <c r="X3" s="270" t="n"/>
      <c r="Y3" s="270" t="n"/>
      <c r="Z3" s="270" t="n"/>
      <c r="AA3" s="270" t="n"/>
      <c r="AB3" s="270" t="n"/>
      <c r="AC3" s="270" t="n"/>
      <c r="AD3" s="270" t="n"/>
    </row>
    <row r="4">
      <c r="A4" s="323">
        <f>IF('00 Index'!$F$5="Non-resident",INDEX($CS$39:$CS$49,MATCH('00 Index'!$C$4,$A$39:$A$49,0)),INDEX($B$39:$B$49,MATCH('00 Index'!$C$4,$A$39:$A$49,0)))</f>
        <v/>
      </c>
      <c r="B4" s="324">
        <f>IF('00 Index'!$F$5="Non-resident",INDEX($CV$39:$CV$49,MATCH('00 Index'!$C$4,$A$39:$A$49,0)),INDEX($AL$39:$AL$49,MATCH('00 Index'!$C$4,$A$39:$A$49,0)))</f>
        <v/>
      </c>
      <c r="C4" s="325">
        <f>B4</f>
        <v/>
      </c>
      <c r="D4" s="270" t="n"/>
      <c r="E4" s="270" t="n"/>
      <c r="F4" s="270" t="n"/>
      <c r="G4" s="270" t="n"/>
      <c r="H4" s="270" t="n"/>
      <c r="I4" s="270" t="n"/>
      <c r="J4" s="270" t="n"/>
      <c r="K4" s="270" t="n"/>
      <c r="L4" s="270" t="n"/>
      <c r="M4" s="270" t="n"/>
      <c r="N4" s="270" t="n"/>
      <c r="O4" s="270" t="n"/>
      <c r="P4" s="270" t="n"/>
      <c r="Q4" s="270" t="n"/>
      <c r="R4" s="270" t="n"/>
      <c r="S4" s="270" t="n"/>
      <c r="T4" s="270" t="n"/>
      <c r="U4" s="270" t="n"/>
      <c r="V4" s="270" t="n"/>
      <c r="W4" s="270" t="n"/>
      <c r="X4" s="270" t="n"/>
      <c r="Y4" s="270" t="n"/>
      <c r="Z4" s="270" t="n"/>
      <c r="AA4" s="270" t="n"/>
      <c r="AB4" s="270" t="n"/>
      <c r="AC4" s="270" t="n"/>
      <c r="AD4" s="270" t="n"/>
    </row>
    <row r="5">
      <c r="A5" s="323">
        <f>IF('00 Index'!$F$5="Non-resident",INDEX($CT$39:$CT$49,MATCH('00 Index'!$C$4,$A$39:$A$49,0)),INDEX($C$39:$C$49,MATCH('00 Index'!$C$4,$A$39:$A$49,0)))</f>
        <v/>
      </c>
      <c r="B5" s="324">
        <f>IF('00 Index'!$F$5="Non-resident",INDEX($CW$39:$CW$49,MATCH('00 Index'!$C$4,$A$39:$A$49,0)),INDEX($AM$39:$AM$49,MATCH('00 Index'!$C$4,$A$39:$A$49,0)))</f>
        <v/>
      </c>
      <c r="C5" s="325">
        <f>B5-B4</f>
        <v/>
      </c>
      <c r="D5" s="270" t="n"/>
      <c r="E5" s="270" t="n"/>
      <c r="F5" s="270" t="n"/>
      <c r="G5" s="270" t="n"/>
      <c r="H5" s="270" t="n"/>
      <c r="I5" s="270" t="n"/>
      <c r="J5" s="270" t="n"/>
      <c r="K5" s="270" t="n"/>
      <c r="L5" s="270" t="n"/>
      <c r="M5" s="270" t="n"/>
      <c r="N5" s="270" t="n"/>
      <c r="O5" s="270" t="n"/>
      <c r="P5" s="270" t="n"/>
      <c r="Q5" s="270" t="n"/>
      <c r="R5" s="270" t="n"/>
      <c r="S5" s="270" t="n"/>
      <c r="T5" s="270" t="n"/>
      <c r="U5" s="270" t="n"/>
      <c r="V5" s="270" t="n"/>
      <c r="W5" s="270" t="n"/>
      <c r="X5" s="270" t="n"/>
      <c r="Y5" s="270" t="n"/>
      <c r="Z5" s="270" t="n"/>
      <c r="AA5" s="270" t="n"/>
      <c r="AB5" s="270" t="n"/>
      <c r="AC5" s="270" t="n"/>
      <c r="AD5" s="270" t="n"/>
    </row>
    <row r="6">
      <c r="A6" s="323">
        <f>IF('00 Index'!$F$5="Non-resident",INDEX($CU$39:$CU$49,MATCH('00 Index'!$C$4,$A$39:$A$49,0)),INDEX($D$39:$D$49,MATCH('00 Index'!$C$4,$A$39:$A$49,0)))</f>
        <v/>
      </c>
      <c r="B6" s="324">
        <f>IF('00 Index'!$F$5="Non-resident",INDEX($CX$39:$CX$49,MATCH('00 Index'!$C$4,$A$39:$A$49,0)),INDEX($AV$39:$AV$49,MATCH('00 Index'!$C$4,$A$39:$A$49,0)))</f>
        <v/>
      </c>
      <c r="C6" s="325">
        <f>B6-B5</f>
        <v/>
      </c>
      <c r="D6" s="270" t="n"/>
      <c r="E6" s="270" t="n"/>
      <c r="F6" s="270" t="n"/>
      <c r="G6" s="270" t="n"/>
      <c r="H6" s="270" t="n"/>
      <c r="I6" s="270" t="n"/>
      <c r="J6" s="270" t="n"/>
      <c r="K6" s="270" t="n"/>
      <c r="L6" s="270" t="n"/>
      <c r="M6" s="270" t="n"/>
      <c r="N6" s="270" t="n"/>
      <c r="O6" s="270" t="n"/>
      <c r="P6" s="270" t="n"/>
      <c r="Q6" s="270" t="n"/>
      <c r="R6" s="270" t="n"/>
      <c r="S6" s="270" t="n"/>
      <c r="T6" s="270" t="n"/>
      <c r="U6" s="270" t="n"/>
      <c r="V6" s="270" t="n"/>
      <c r="W6" s="270" t="n"/>
      <c r="X6" s="270" t="n"/>
      <c r="Y6" s="270" t="n"/>
      <c r="Z6" s="270" t="n"/>
      <c r="AA6" s="270" t="n"/>
      <c r="AB6" s="270" t="n"/>
      <c r="AC6" s="270" t="n"/>
      <c r="AD6" s="270" t="n"/>
    </row>
    <row r="7">
      <c r="A7" s="323">
        <f>IF('00 Index'!$F$5="Non-resident",INDEX($CU$39:$CU$49,MATCH('00 Index'!$C$4,$A$39:$A$49,0)),INDEX($K$39:$K$49,MATCH('00 Index'!$C$4,$A$39:$A$49,0)))</f>
        <v/>
      </c>
      <c r="B7" s="324">
        <f>IF('00 Index'!$F$5="Non-resident",INDEX($CX$39:$CX$49,MATCH('00 Index'!$C$4,$A$39:$A$49,0)),INDEX($BC$39:$BC$49,MATCH('00 Index'!$C$4,$A$39:$A$49,0)))</f>
        <v/>
      </c>
      <c r="C7" s="325">
        <f>B7-B6</f>
        <v/>
      </c>
      <c r="D7" s="270" t="n"/>
      <c r="E7" s="270" t="n"/>
      <c r="F7" s="270" t="n"/>
      <c r="G7" s="270" t="n"/>
      <c r="H7" s="270" t="n"/>
      <c r="I7" s="270" t="n"/>
      <c r="J7" s="270" t="n"/>
      <c r="K7" s="270" t="n"/>
      <c r="L7" s="270" t="n"/>
      <c r="M7" s="270" t="n"/>
      <c r="N7" s="270" t="n"/>
      <c r="O7" s="270" t="n"/>
      <c r="P7" s="270" t="n"/>
      <c r="Q7" s="270" t="n"/>
      <c r="R7" s="270" t="n"/>
      <c r="S7" s="270" t="n"/>
      <c r="T7" s="270" t="n"/>
      <c r="U7" s="270" t="n"/>
      <c r="V7" s="270" t="n"/>
      <c r="W7" s="270" t="n"/>
      <c r="X7" s="270" t="n"/>
      <c r="Y7" s="270" t="n"/>
      <c r="Z7" s="270" t="n"/>
      <c r="AA7" s="270" t="n"/>
      <c r="AB7" s="270" t="n"/>
      <c r="AC7" s="270" t="n"/>
      <c r="AD7" s="270" t="n"/>
    </row>
    <row r="8">
      <c r="A8" s="323">
        <f>IF('00 Index'!$F$5="Non-resident",INDEX($CU$39:$CU$49,MATCH('00 Index'!$C$4,$A$39:$A$49,0)),INDEX($V$39:$V$49,MATCH('00 Index'!$C$4,$A$39:$A$49,0)))</f>
        <v/>
      </c>
      <c r="B8" s="324">
        <f>IF('00 Index'!$F$5="Non-resident",INDEX($CX$39:$CX$49,MATCH('00 Index'!$C$4,$A$39:$A$49,0)),INDEX($BN$39:$BN$49,MATCH('00 Index'!$C$4,$A$39:$A$49,0)))</f>
        <v/>
      </c>
      <c r="C8" s="325">
        <f>B8-B7</f>
        <v/>
      </c>
      <c r="D8" s="270" t="n"/>
      <c r="E8" s="270" t="n"/>
      <c r="F8" s="270" t="n"/>
      <c r="G8" s="270" t="n"/>
      <c r="H8" s="270" t="n"/>
      <c r="I8" s="270" t="n"/>
      <c r="J8" s="270" t="n"/>
      <c r="K8" s="270" t="n"/>
      <c r="L8" s="270" t="n"/>
      <c r="M8" s="270" t="n"/>
      <c r="N8" s="270" t="n"/>
      <c r="O8" s="270" t="n"/>
      <c r="P8" s="270" t="n"/>
      <c r="Q8" s="270" t="n"/>
      <c r="R8" s="270" t="n"/>
      <c r="S8" s="270" t="n"/>
      <c r="T8" s="270" t="n"/>
      <c r="U8" s="270" t="n"/>
      <c r="V8" s="270" t="n"/>
      <c r="W8" s="270" t="n"/>
      <c r="X8" s="270" t="n"/>
      <c r="Y8" s="270" t="n"/>
      <c r="Z8" s="270" t="n"/>
      <c r="AA8" s="270" t="n"/>
      <c r="AB8" s="270" t="n"/>
      <c r="AC8" s="270" t="n"/>
      <c r="AD8" s="270" t="n"/>
    </row>
    <row r="9">
      <c r="A9" s="270" t="n"/>
      <c r="B9" s="270" t="n"/>
      <c r="C9" s="270" t="n"/>
      <c r="D9" s="270" t="n"/>
      <c r="E9" s="270" t="n"/>
      <c r="F9" s="270" t="n"/>
      <c r="G9" s="270" t="n"/>
      <c r="H9" s="270" t="n"/>
      <c r="I9" s="270" t="n"/>
      <c r="J9" s="270" t="n"/>
      <c r="K9" s="270" t="n"/>
      <c r="L9" s="270" t="n"/>
      <c r="M9" s="270" t="n"/>
      <c r="N9" s="270" t="n"/>
      <c r="O9" s="270" t="n"/>
      <c r="P9" s="270" t="n"/>
      <c r="Q9" s="270" t="n"/>
      <c r="R9" s="270" t="n"/>
      <c r="S9" s="270" t="n"/>
      <c r="T9" s="270" t="n"/>
      <c r="U9" s="270" t="n"/>
      <c r="V9" s="270" t="n"/>
      <c r="W9" s="270" t="n"/>
      <c r="X9" s="270" t="n"/>
      <c r="Y9" s="270" t="n"/>
      <c r="Z9" s="270" t="n"/>
      <c r="AA9" s="270" t="n"/>
      <c r="AB9" s="270" t="n"/>
      <c r="AC9" s="270" t="n"/>
      <c r="AD9" s="270" t="n"/>
    </row>
    <row r="10" ht="18" customHeight="1">
      <c r="A10" s="255" t="inlineStr">
        <is>
          <t>Medicare levy</t>
        </is>
      </c>
      <c r="G10" s="270" t="n"/>
      <c r="H10" s="270" t="n"/>
      <c r="I10" s="270" t="n"/>
      <c r="J10" s="270" t="n"/>
      <c r="K10" s="270" t="n"/>
      <c r="L10" s="270" t="n"/>
      <c r="M10" s="270" t="n"/>
      <c r="N10" s="270" t="n"/>
      <c r="O10" s="270" t="n"/>
      <c r="P10" s="270" t="n"/>
      <c r="Q10" s="270" t="n"/>
      <c r="R10" s="270" t="n"/>
      <c r="S10" s="270" t="n"/>
      <c r="T10" s="270" t="n"/>
      <c r="U10" s="270" t="n"/>
      <c r="V10" s="270" t="n"/>
      <c r="W10" s="270" t="n"/>
      <c r="X10" s="270" t="n"/>
      <c r="Y10" s="270" t="n"/>
      <c r="Z10" s="270" t="n"/>
      <c r="AA10" s="270" t="n"/>
      <c r="AB10" s="270" t="n"/>
      <c r="AC10" s="270" t="n"/>
      <c r="AD10" s="270" t="n"/>
    </row>
    <row r="11">
      <c r="A11" s="155" t="inlineStr">
        <is>
          <t>Lower threshold (nil below)</t>
        </is>
      </c>
      <c r="B11" s="323">
        <f>IF('00 Index'!$F$5="Non-resident",0,INDEX($Z$39:$Z$49,MATCH('00 Index'!$C$4,$A$39:$A$49,0)))</f>
        <v/>
      </c>
      <c r="C11" s="270" t="n"/>
      <c r="D11" s="270" t="n"/>
      <c r="E11" s="270" t="n"/>
      <c r="F11" s="270" t="n"/>
      <c r="G11" s="270" t="n"/>
      <c r="H11" s="270" t="n"/>
      <c r="I11" s="270" t="n"/>
      <c r="J11" s="270" t="n"/>
      <c r="K11" s="270" t="n"/>
      <c r="L11" s="270" t="n"/>
      <c r="M11" s="270" t="n"/>
      <c r="N11" s="270" t="n"/>
      <c r="O11" s="270" t="n"/>
      <c r="P11" s="270" t="n"/>
      <c r="Q11" s="270" t="n"/>
      <c r="R11" s="270" t="n"/>
      <c r="S11" s="270" t="n"/>
      <c r="T11" s="270" t="n"/>
      <c r="U11" s="270" t="n"/>
      <c r="V11" s="270" t="n"/>
      <c r="W11" s="270" t="n"/>
      <c r="X11" s="270" t="n"/>
      <c r="Y11" s="270" t="n"/>
      <c r="Z11" s="270" t="n"/>
      <c r="AA11" s="270" t="n"/>
      <c r="AB11" s="270" t="n"/>
      <c r="AC11" s="270" t="n"/>
      <c r="AD11" s="270" t="n"/>
    </row>
    <row r="12">
      <c r="A12" s="155" t="inlineStr">
        <is>
          <t>Phase-in ceiling (10% of excess)</t>
        </is>
      </c>
      <c r="B12" s="323">
        <f>IF('00 Index'!$F$5="Non-resident",0,INDEX($AA$39:$AA$49,MATCH('00 Index'!$C$4,$A$39:$A$49,0)))</f>
        <v/>
      </c>
      <c r="C12" s="270" t="n"/>
      <c r="D12" s="270" t="n"/>
      <c r="E12" s="270" t="n"/>
      <c r="F12" s="270" t="n"/>
      <c r="G12" s="270" t="n"/>
      <c r="H12" s="270" t="n"/>
      <c r="I12" s="270" t="n"/>
      <c r="J12" s="270" t="n"/>
      <c r="K12" s="270" t="n"/>
      <c r="L12" s="270" t="n"/>
      <c r="M12" s="270" t="n"/>
      <c r="N12" s="270" t="n"/>
      <c r="O12" s="270" t="n"/>
      <c r="P12" s="270" t="n"/>
      <c r="Q12" s="270" t="n"/>
      <c r="R12" s="270" t="n"/>
      <c r="S12" s="270" t="n"/>
      <c r="T12" s="270" t="n"/>
      <c r="U12" s="270" t="n"/>
      <c r="V12" s="270" t="n"/>
      <c r="W12" s="270" t="n"/>
      <c r="X12" s="270" t="n"/>
      <c r="Y12" s="270" t="n"/>
      <c r="Z12" s="270" t="n"/>
      <c r="AA12" s="270" t="n"/>
      <c r="AB12" s="270" t="n"/>
      <c r="AC12" s="270" t="n"/>
      <c r="AD12" s="270" t="n"/>
    </row>
    <row r="13">
      <c r="A13" s="155" t="inlineStr">
        <is>
          <t>Levy rate</t>
        </is>
      </c>
      <c r="B13" s="324">
        <f>IF('00 Index'!$F$5="Non-resident",0,INDEX($AB$39:$AB$49,MATCH('00 Index'!$C$4,$A$39:$A$49,0)))</f>
        <v/>
      </c>
      <c r="C13" s="270" t="n"/>
      <c r="D13" s="270" t="n"/>
      <c r="E13" s="270" t="n"/>
      <c r="F13" s="270" t="n"/>
      <c r="G13" s="270" t="n"/>
      <c r="H13" s="270" t="n"/>
      <c r="I13" s="270" t="n"/>
      <c r="J13" s="270" t="n"/>
      <c r="K13" s="270" t="n"/>
      <c r="L13" s="270" t="n"/>
      <c r="M13" s="270" t="n"/>
      <c r="N13" s="270" t="n"/>
      <c r="O13" s="270" t="n"/>
      <c r="P13" s="270" t="n"/>
      <c r="Q13" s="270" t="n"/>
      <c r="R13" s="270" t="n"/>
      <c r="S13" s="270" t="n"/>
      <c r="T13" s="270" t="n"/>
      <c r="U13" s="270" t="n"/>
      <c r="V13" s="270" t="n"/>
      <c r="W13" s="270" t="n"/>
      <c r="X13" s="270" t="n"/>
      <c r="Y13" s="270" t="n"/>
      <c r="Z13" s="270" t="n"/>
      <c r="AA13" s="270" t="n"/>
      <c r="AB13" s="270" t="n"/>
      <c r="AC13" s="270" t="n"/>
      <c r="AD13" s="270" t="n"/>
    </row>
    <row r="14">
      <c r="A14" s="270" t="n"/>
      <c r="B14" s="270" t="n"/>
      <c r="C14" s="270" t="n"/>
      <c r="D14" s="270" t="n"/>
      <c r="E14" s="270" t="n"/>
      <c r="F14" s="270" t="n"/>
      <c r="G14" s="270" t="n"/>
      <c r="H14" s="270" t="n"/>
      <c r="I14" s="270" t="n"/>
      <c r="J14" s="270" t="n"/>
      <c r="K14" s="270" t="n"/>
      <c r="L14" s="270" t="n"/>
      <c r="M14" s="270" t="n"/>
      <c r="N14" s="270" t="n"/>
      <c r="O14" s="270" t="n"/>
      <c r="P14" s="270" t="n"/>
      <c r="Q14" s="270" t="n"/>
      <c r="R14" s="270" t="n"/>
      <c r="S14" s="270" t="n"/>
      <c r="T14" s="270" t="n"/>
      <c r="U14" s="270" t="n"/>
      <c r="V14" s="270" t="n"/>
      <c r="W14" s="270" t="n"/>
      <c r="X14" s="270" t="n"/>
      <c r="Y14" s="270" t="n"/>
      <c r="Z14" s="270" t="n"/>
      <c r="AA14" s="270" t="n"/>
      <c r="AB14" s="270" t="n"/>
      <c r="AC14" s="270" t="n"/>
      <c r="AD14" s="270" t="n"/>
    </row>
    <row r="15" ht="28" customHeight="1">
      <c r="A15" s="103">
        <f>"Source: ATO — resident rates "&amp;'00 Index'!$C$4&amp;"; Medicare levy low-income thresholds "&amp;'00 Index'!$C$4&amp;" (singles, no SAPTO)."</f>
        <v/>
      </c>
      <c r="E15" s="270" t="n"/>
      <c r="F15" s="270" t="n"/>
      <c r="G15" s="270" t="n"/>
      <c r="H15" s="270" t="n"/>
      <c r="I15" s="270" t="n"/>
      <c r="J15" s="270" t="n"/>
      <c r="K15" s="270" t="n"/>
      <c r="L15" s="270" t="n"/>
      <c r="M15" s="270" t="n"/>
      <c r="N15" s="270" t="n"/>
      <c r="O15" s="270" t="n"/>
      <c r="P15" s="270" t="n"/>
      <c r="Q15" s="270" t="n"/>
      <c r="R15" s="270" t="n"/>
      <c r="S15" s="270" t="n"/>
      <c r="T15" s="270" t="n"/>
      <c r="U15" s="270" t="n"/>
      <c r="V15" s="270" t="n"/>
      <c r="W15" s="270" t="n"/>
      <c r="X15" s="270" t="n"/>
      <c r="Y15" s="270" t="n"/>
      <c r="Z15" s="270" t="n"/>
      <c r="AA15" s="270" t="n"/>
      <c r="AB15" s="270" t="n"/>
      <c r="AC15" s="270" t="n"/>
      <c r="AD15" s="270" t="n"/>
    </row>
    <row r="16">
      <c r="A16" s="270" t="n"/>
      <c r="B16" s="270" t="n"/>
      <c r="C16" s="270" t="n"/>
      <c r="D16" s="270" t="n"/>
      <c r="E16" s="270" t="n"/>
      <c r="F16" s="270" t="n"/>
      <c r="G16" s="270" t="n"/>
      <c r="H16" s="270" t="n"/>
      <c r="I16" s="270" t="n"/>
      <c r="J16" s="270" t="n"/>
      <c r="K16" s="270" t="n"/>
      <c r="L16" s="270" t="n"/>
      <c r="M16" s="270" t="n"/>
      <c r="N16" s="270" t="n"/>
      <c r="O16" s="270" t="n"/>
      <c r="P16" s="270" t="n"/>
      <c r="Q16" s="270" t="n"/>
      <c r="R16" s="270" t="n"/>
      <c r="S16" s="270" t="n"/>
      <c r="T16" s="270" t="n"/>
      <c r="U16" s="270" t="n"/>
      <c r="V16" s="270" t="n"/>
      <c r="W16" s="270" t="n"/>
      <c r="X16" s="270" t="n"/>
      <c r="Y16" s="270" t="n"/>
      <c r="Z16" s="270" t="n"/>
      <c r="AA16" s="270" t="n"/>
      <c r="AB16" s="270" t="n"/>
      <c r="AC16" s="270" t="n"/>
      <c r="AD16" s="270" t="n"/>
    </row>
    <row r="17" ht="18" customHeight="1">
      <c r="A17" s="255" t="inlineStr">
        <is>
          <t>Medicare levy — family (the single figures are rows 11-13)</t>
        </is>
      </c>
      <c r="G17" s="270" t="n"/>
      <c r="H17" s="270" t="n"/>
      <c r="I17" s="270" t="n"/>
      <c r="J17" s="270" t="n"/>
      <c r="K17" s="270" t="n"/>
      <c r="L17" s="270" t="n"/>
      <c r="M17" s="270" t="n"/>
      <c r="N17" s="270" t="n"/>
      <c r="O17" s="270" t="n"/>
      <c r="P17" s="270" t="n"/>
      <c r="Q17" s="270" t="n"/>
      <c r="R17" s="270" t="n"/>
      <c r="S17" s="270" t="n"/>
      <c r="T17" s="270" t="n"/>
      <c r="U17" s="270" t="n"/>
      <c r="V17" s="270" t="n"/>
      <c r="W17" s="270" t="n"/>
      <c r="X17" s="270" t="n"/>
      <c r="Y17" s="270" t="n"/>
      <c r="Z17" s="270" t="n"/>
      <c r="AA17" s="270" t="n"/>
      <c r="AB17" s="270" t="n"/>
      <c r="AC17" s="270" t="n"/>
      <c r="AD17" s="270" t="n"/>
    </row>
    <row r="18">
      <c r="A18" s="155" t="inlineStr">
        <is>
          <t>Family low-income threshold</t>
        </is>
      </c>
      <c r="B18" s="323">
        <f>INDEX($AC$39:$AC$49,MATCH('00 Index'!$C$4,$A$39:$A$49,0))</f>
        <v/>
      </c>
      <c r="C18" s="270" t="n"/>
      <c r="D18" s="270" t="n"/>
      <c r="E18" s="270" t="n"/>
      <c r="F18" s="270" t="n"/>
      <c r="G18" s="270" t="n"/>
      <c r="H18" s="270" t="n"/>
      <c r="I18" s="270" t="n"/>
      <c r="J18" s="270" t="n"/>
      <c r="K18" s="270" t="n"/>
      <c r="L18" s="270" t="n"/>
      <c r="M18" s="270" t="n"/>
      <c r="N18" s="270" t="n"/>
      <c r="O18" s="270" t="n"/>
      <c r="P18" s="270" t="n"/>
      <c r="Q18" s="270" t="n"/>
      <c r="R18" s="270" t="n"/>
      <c r="S18" s="270" t="n"/>
      <c r="T18" s="270" t="n"/>
      <c r="U18" s="270" t="n"/>
      <c r="V18" s="270" t="n"/>
      <c r="W18" s="270" t="n"/>
      <c r="X18" s="270" t="n"/>
      <c r="Y18" s="270" t="n"/>
      <c r="Z18" s="270" t="n"/>
      <c r="AA18" s="270" t="n"/>
      <c r="AB18" s="270" t="n"/>
      <c r="AC18" s="270" t="n"/>
      <c r="AD18" s="270" t="n"/>
    </row>
    <row r="19">
      <c r="A19" s="155" t="inlineStr">
        <is>
          <t>Each dependent child adds</t>
        </is>
      </c>
      <c r="B19" s="323">
        <f>INDEX($AD$39:$AD$49,MATCH('00 Index'!$C$4,$A$39:$A$49,0))</f>
        <v/>
      </c>
      <c r="C19" s="270" t="n"/>
      <c r="D19" s="270" t="n"/>
      <c r="E19" s="270" t="n"/>
      <c r="F19" s="270" t="n"/>
      <c r="G19" s="270" t="n"/>
      <c r="H19" s="270" t="n"/>
      <c r="I19" s="270" t="n"/>
      <c r="J19" s="270" t="n"/>
      <c r="K19" s="270" t="n"/>
      <c r="L19" s="270" t="n"/>
      <c r="M19" s="270" t="n"/>
      <c r="N19" s="270" t="n"/>
      <c r="O19" s="270" t="n"/>
      <c r="P19" s="270" t="n"/>
      <c r="Q19" s="270" t="n"/>
      <c r="R19" s="270" t="n"/>
      <c r="S19" s="270" t="n"/>
      <c r="T19" s="270" t="n"/>
      <c r="U19" s="270" t="n"/>
      <c r="V19" s="270" t="n"/>
      <c r="W19" s="270" t="n"/>
      <c r="X19" s="270" t="n"/>
      <c r="Y19" s="270" t="n"/>
      <c r="Z19" s="270" t="n"/>
      <c r="AA19" s="270" t="n"/>
      <c r="AB19" s="270" t="n"/>
      <c r="AC19" s="270" t="n"/>
      <c r="AD19" s="270" t="n"/>
    </row>
    <row r="20">
      <c r="A20" s="270" t="n"/>
      <c r="B20" s="270" t="n"/>
      <c r="C20" s="270" t="n"/>
      <c r="D20" s="270" t="n"/>
      <c r="E20" s="270" t="n"/>
      <c r="F20" s="270" t="n"/>
      <c r="G20" s="270" t="n"/>
      <c r="H20" s="270" t="n"/>
      <c r="I20" s="270" t="n"/>
      <c r="J20" s="270" t="n"/>
      <c r="K20" s="270" t="n"/>
      <c r="L20" s="270" t="n"/>
      <c r="M20" s="270" t="n"/>
      <c r="N20" s="270" t="n"/>
      <c r="O20" s="270" t="n"/>
      <c r="P20" s="270" t="n"/>
      <c r="Q20" s="270" t="n"/>
      <c r="R20" s="270" t="n"/>
      <c r="S20" s="270" t="n"/>
      <c r="T20" s="270" t="n"/>
      <c r="U20" s="270" t="n"/>
      <c r="V20" s="270" t="n"/>
      <c r="W20" s="270" t="n"/>
      <c r="X20" s="270" t="n"/>
      <c r="Y20" s="270" t="n"/>
      <c r="Z20" s="270" t="n"/>
      <c r="AA20" s="270" t="n"/>
      <c r="AB20" s="270" t="n"/>
      <c r="AC20" s="270" t="n"/>
      <c r="AD20" s="270" t="n"/>
    </row>
    <row r="21" ht="18" customHeight="1">
      <c r="A21" s="255" t="inlineStr">
        <is>
          <t>Medicare levy surcharge — on income for surcharge purposes</t>
        </is>
      </c>
      <c r="G21" s="270" t="n"/>
      <c r="H21" s="270" t="n"/>
      <c r="I21" s="270" t="n"/>
      <c r="J21" s="270" t="n"/>
      <c r="K21" s="270" t="n"/>
      <c r="L21" s="270" t="n"/>
      <c r="M21" s="270" t="n"/>
      <c r="N21" s="270" t="n"/>
      <c r="O21" s="270" t="n"/>
      <c r="P21" s="270" t="n"/>
      <c r="Q21" s="270" t="n"/>
      <c r="R21" s="270" t="n"/>
      <c r="S21" s="270" t="n"/>
      <c r="T21" s="270" t="n"/>
      <c r="U21" s="270" t="n"/>
      <c r="V21" s="270" t="n"/>
      <c r="W21" s="270" t="n"/>
      <c r="X21" s="270" t="n"/>
      <c r="Y21" s="270" t="n"/>
      <c r="Z21" s="270" t="n"/>
      <c r="AA21" s="270" t="n"/>
      <c r="AB21" s="270" t="n"/>
      <c r="AC21" s="270" t="n"/>
      <c r="AD21" s="270" t="n"/>
    </row>
    <row r="22" ht="18" customHeight="1">
      <c r="A22" s="50" t="inlineStr">
        <is>
          <t>Threshold</t>
        </is>
      </c>
      <c r="B22" s="263" t="inlineStr">
        <is>
          <t>Single</t>
        </is>
      </c>
      <c r="C22" s="263" t="inlineStr">
        <is>
          <t>Family</t>
        </is>
      </c>
      <c r="D22" s="263" t="inlineStr">
        <is>
          <t>Rate</t>
        </is>
      </c>
      <c r="E22" s="213" t="inlineStr">
        <is>
          <t>PHI rebate — under 65</t>
        </is>
      </c>
      <c r="F22" s="213" t="inlineStr">
        <is>
          <t>PHI rebate — 65 to 69</t>
        </is>
      </c>
      <c r="G22" s="213" t="inlineStr">
        <is>
          <t>PHI rebate — 70 or over</t>
        </is>
      </c>
      <c r="H22" s="270" t="n"/>
      <c r="I22" s="270" t="n"/>
      <c r="J22" s="270" t="n"/>
      <c r="K22" s="270" t="n"/>
      <c r="L22" s="270" t="n"/>
      <c r="M22" s="270" t="n"/>
      <c r="N22" s="270" t="n"/>
      <c r="O22" s="270" t="n"/>
      <c r="P22" s="270" t="n"/>
      <c r="Q22" s="270" t="n"/>
      <c r="R22" s="270" t="n"/>
      <c r="S22" s="270" t="n"/>
      <c r="T22" s="270" t="n"/>
      <c r="U22" s="270" t="n"/>
      <c r="V22" s="270" t="n"/>
      <c r="W22" s="270" t="n"/>
      <c r="X22" s="270" t="n"/>
      <c r="Y22" s="270" t="n"/>
      <c r="Z22" s="270" t="n"/>
      <c r="AA22" s="270" t="n"/>
      <c r="AB22" s="270" t="n"/>
      <c r="AC22" s="270" t="n"/>
      <c r="AD22" s="270" t="n"/>
    </row>
    <row r="23">
      <c r="A23" s="155" t="inlineStr">
        <is>
          <t>Tier 0 ceiling (no surcharge at or below)</t>
        </is>
      </c>
      <c r="B23" s="323">
        <f>INDEX($AE$39:$AE$49,MATCH('00 Index'!$C$4,$A$39:$A$49,0))</f>
        <v/>
      </c>
      <c r="C23" s="323">
        <f>INDEX($BZ$39:$BZ$49,MATCH('00 Index'!$C$4,$A$39:$A$49,0))</f>
        <v/>
      </c>
      <c r="D23" s="152" t="n">
        <v>0</v>
      </c>
      <c r="E23" s="270">
        <f>INDEX($CF$39:$CF$49,MATCH('00 Index'!$C$4,$A$39:$A$49,0))</f>
        <v/>
      </c>
      <c r="F23" s="270">
        <f>INDEX($CJ$39:$CJ$49,MATCH('00 Index'!$C$4,$A$39:$A$49,0))</f>
        <v/>
      </c>
      <c r="G23" s="270">
        <f>INDEX($CN$39:$CN$49,MATCH('00 Index'!$C$4,$A$39:$A$49,0))</f>
        <v/>
      </c>
      <c r="H23" s="270" t="n"/>
      <c r="I23" s="270" t="n"/>
      <c r="J23" s="270" t="n"/>
      <c r="K23" s="270" t="n"/>
      <c r="L23" s="270" t="n"/>
      <c r="M23" s="270" t="n"/>
      <c r="N23" s="270" t="n"/>
      <c r="O23" s="270" t="n"/>
      <c r="P23" s="270" t="n"/>
      <c r="Q23" s="270" t="n"/>
      <c r="R23" s="270" t="n"/>
      <c r="S23" s="270" t="n"/>
      <c r="T23" s="270" t="n"/>
      <c r="U23" s="270" t="n"/>
      <c r="V23" s="270" t="n"/>
      <c r="W23" s="270" t="n"/>
      <c r="X23" s="270" t="n"/>
      <c r="Y23" s="270" t="n"/>
      <c r="Z23" s="270" t="n"/>
      <c r="AA23" s="270" t="n"/>
      <c r="AB23" s="270" t="n"/>
      <c r="AC23" s="270" t="n"/>
      <c r="AD23" s="270" t="n"/>
    </row>
    <row r="24">
      <c r="A24" s="155" t="inlineStr">
        <is>
          <t>Tier 1 ceiling</t>
        </is>
      </c>
      <c r="B24" s="323">
        <f>INDEX($AF$39:$AF$49,MATCH('00 Index'!$C$4,$A$39:$A$49,0))</f>
        <v/>
      </c>
      <c r="C24" s="323">
        <f>INDEX($CA$39:$CA$49,MATCH('00 Index'!$C$4,$A$39:$A$49,0))</f>
        <v/>
      </c>
      <c r="D24" s="326">
        <f>INDEX($CC$39:$CC$49,MATCH('00 Index'!$C$4,$A$39:$A$49,0))</f>
        <v/>
      </c>
      <c r="E24" s="270">
        <f>INDEX($CG$39:$CG$49,MATCH('00 Index'!$C$4,$A$39:$A$49,0))</f>
        <v/>
      </c>
      <c r="F24" s="270">
        <f>INDEX($CK$39:$CK$49,MATCH('00 Index'!$C$4,$A$39:$A$49,0))</f>
        <v/>
      </c>
      <c r="G24" s="270">
        <f>INDEX($CO$39:$CO$49,MATCH('00 Index'!$C$4,$A$39:$A$49,0))</f>
        <v/>
      </c>
      <c r="H24" s="270" t="n"/>
      <c r="I24" s="270" t="n"/>
      <c r="J24" s="270" t="n"/>
      <c r="K24" s="270" t="n"/>
      <c r="L24" s="270" t="n"/>
      <c r="M24" s="270" t="n"/>
      <c r="N24" s="270" t="n"/>
      <c r="O24" s="270" t="n"/>
      <c r="P24" s="270" t="n"/>
      <c r="Q24" s="270" t="n"/>
      <c r="R24" s="270" t="n"/>
      <c r="S24" s="270" t="n"/>
      <c r="T24" s="270" t="n"/>
      <c r="U24" s="270" t="n"/>
      <c r="V24" s="270" t="n"/>
      <c r="W24" s="270" t="n"/>
      <c r="X24" s="270" t="n"/>
      <c r="Y24" s="270" t="n"/>
      <c r="Z24" s="270" t="n"/>
      <c r="AA24" s="270" t="n"/>
      <c r="AB24" s="270" t="n"/>
      <c r="AC24" s="270" t="n"/>
      <c r="AD24" s="270" t="n"/>
    </row>
    <row r="25">
      <c r="A25" s="155" t="inlineStr">
        <is>
          <t>Tier 2 ceiling</t>
        </is>
      </c>
      <c r="B25" s="323">
        <f>INDEX($AG$39:$AG$49,MATCH('00 Index'!$C$4,$A$39:$A$49,0))</f>
        <v/>
      </c>
      <c r="C25" s="323">
        <f>INDEX($CB$39:$CB$49,MATCH('00 Index'!$C$4,$A$39:$A$49,0))</f>
        <v/>
      </c>
      <c r="D25" s="326">
        <f>INDEX($CD$39:$CD$49,MATCH('00 Index'!$C$4,$A$39:$A$49,0))</f>
        <v/>
      </c>
      <c r="E25" s="270">
        <f>INDEX($CH$39:$CH$49,MATCH('00 Index'!$C$4,$A$39:$A$49,0))</f>
        <v/>
      </c>
      <c r="F25" s="270">
        <f>INDEX($CL$39:$CL$49,MATCH('00 Index'!$C$4,$A$39:$A$49,0))</f>
        <v/>
      </c>
      <c r="G25" s="270">
        <f>INDEX($CP$39:$CP$49,MATCH('00 Index'!$C$4,$A$39:$A$49,0))</f>
        <v/>
      </c>
      <c r="H25" s="270" t="n"/>
      <c r="I25" s="270" t="n"/>
      <c r="J25" s="270" t="n"/>
      <c r="K25" s="270" t="n"/>
      <c r="L25" s="270" t="n"/>
      <c r="M25" s="270" t="n"/>
      <c r="N25" s="270" t="n"/>
      <c r="O25" s="270" t="n"/>
      <c r="P25" s="270" t="n"/>
      <c r="Q25" s="270" t="n"/>
      <c r="R25" s="270" t="n"/>
      <c r="S25" s="270" t="n"/>
      <c r="T25" s="270" t="n"/>
      <c r="U25" s="270" t="n"/>
      <c r="V25" s="270" t="n"/>
      <c r="W25" s="270" t="n"/>
      <c r="X25" s="270" t="n"/>
      <c r="Y25" s="270" t="n"/>
      <c r="Z25" s="270" t="n"/>
      <c r="AA25" s="270" t="n"/>
      <c r="AB25" s="270" t="n"/>
      <c r="AC25" s="270" t="n"/>
      <c r="AD25" s="270" t="n"/>
    </row>
    <row r="26">
      <c r="A26" s="155" t="inlineStr">
        <is>
          <t>Tier 3 — above the tier 2 ceiling</t>
        </is>
      </c>
      <c r="B26" s="270" t="n"/>
      <c r="C26" s="270" t="n"/>
      <c r="D26" s="326">
        <f>INDEX($CE$39:$CE$49,MATCH('00 Index'!$C$4,$A$39:$A$49,0))</f>
        <v/>
      </c>
      <c r="E26" s="270">
        <f>INDEX($CI$39:$CI$49,MATCH('00 Index'!$C$4,$A$39:$A$49,0))</f>
        <v/>
      </c>
      <c r="F26" s="270">
        <f>INDEX($CM$39:$CM$49,MATCH('00 Index'!$C$4,$A$39:$A$49,0))</f>
        <v/>
      </c>
      <c r="G26" s="270">
        <f>INDEX($CQ$39:$CQ$49,MATCH('00 Index'!$C$4,$A$39:$A$49,0))</f>
        <v/>
      </c>
      <c r="H26" s="270" t="n"/>
      <c r="I26" s="270" t="n"/>
      <c r="J26" s="270" t="n"/>
      <c r="K26" s="270" t="n"/>
      <c r="L26" s="270" t="n"/>
      <c r="M26" s="270" t="n"/>
      <c r="N26" s="270" t="n"/>
      <c r="O26" s="270" t="n"/>
      <c r="P26" s="270" t="n"/>
      <c r="Q26" s="270" t="n"/>
      <c r="R26" s="270" t="n"/>
      <c r="S26" s="270" t="n"/>
      <c r="T26" s="270" t="n"/>
      <c r="U26" s="270" t="n"/>
      <c r="V26" s="270" t="n"/>
      <c r="W26" s="270" t="n"/>
      <c r="X26" s="270" t="n"/>
      <c r="Y26" s="270" t="n"/>
      <c r="Z26" s="270" t="n"/>
      <c r="AA26" s="270" t="n"/>
      <c r="AB26" s="270" t="n"/>
      <c r="AC26" s="270" t="n"/>
      <c r="AD26" s="270" t="n"/>
    </row>
    <row r="27">
      <c r="A27" s="155" t="inlineStr">
        <is>
          <t>Each dependent child after the first adds</t>
        </is>
      </c>
      <c r="B27" s="152" t="n">
        <v>1500</v>
      </c>
      <c r="C27" s="270" t="n"/>
      <c r="D27" s="270" t="n"/>
      <c r="E27" s="270" t="n"/>
      <c r="F27" s="270" t="n"/>
      <c r="G27" s="270" t="n"/>
      <c r="H27" s="270" t="n"/>
      <c r="I27" s="270" t="n"/>
      <c r="J27" s="270" t="n"/>
      <c r="K27" s="270" t="n"/>
      <c r="L27" s="270" t="n"/>
      <c r="M27" s="270" t="n"/>
      <c r="N27" s="270" t="n"/>
      <c r="O27" s="270" t="n"/>
      <c r="P27" s="270" t="n"/>
      <c r="Q27" s="270" t="n"/>
      <c r="R27" s="270" t="n"/>
      <c r="S27" s="270" t="n"/>
      <c r="T27" s="270" t="n"/>
      <c r="U27" s="270" t="n"/>
      <c r="V27" s="270" t="n"/>
      <c r="W27" s="270" t="n"/>
      <c r="X27" s="270" t="n"/>
      <c r="Y27" s="270" t="n"/>
      <c r="Z27" s="270" t="n"/>
      <c r="AA27" s="270" t="n"/>
      <c r="AB27" s="270" t="n"/>
      <c r="AC27" s="270" t="n"/>
      <c r="AD27" s="270" t="n"/>
    </row>
    <row r="28" ht="36" customHeight="1">
      <c r="A28" s="103">
        <f>"Source: ATO — Medicare levy surcharge and private health insurance rebate income thresholds "&amp;'00 Index'!$C$4&amp;". Rebate percentages are by age of the OLDEST person covered; tier 3 is nil at every age."</f>
        <v/>
      </c>
      <c r="E28" s="270" t="n"/>
      <c r="F28" s="270" t="n"/>
      <c r="G28" s="270" t="n"/>
      <c r="H28" s="270" t="n"/>
      <c r="I28" s="270" t="n"/>
      <c r="J28" s="270" t="n"/>
      <c r="K28" s="270" t="n"/>
      <c r="L28" s="270" t="n"/>
      <c r="M28" s="270" t="n"/>
      <c r="N28" s="270" t="n"/>
      <c r="O28" s="270" t="n"/>
      <c r="P28" s="270" t="n"/>
      <c r="Q28" s="270" t="n"/>
      <c r="R28" s="270" t="n"/>
      <c r="S28" s="270" t="n"/>
      <c r="T28" s="270" t="n"/>
      <c r="U28" s="270" t="n"/>
      <c r="V28" s="270" t="n"/>
      <c r="W28" s="270" t="n"/>
      <c r="X28" s="270" t="n"/>
      <c r="Y28" s="270" t="n"/>
      <c r="Z28" s="270" t="n"/>
      <c r="AA28" s="270" t="n"/>
      <c r="AB28" s="270" t="n"/>
      <c r="AC28" s="270" t="n"/>
      <c r="AD28" s="270" t="n"/>
    </row>
    <row r="29" ht="18" customHeight="1">
      <c r="A29" s="255" t="inlineStr">
        <is>
          <t>Deduction rates</t>
        </is>
      </c>
      <c r="G29" s="6" t="n"/>
      <c r="H29" s="6" t="n"/>
      <c r="I29" s="6" t="n"/>
      <c r="J29" s="6" t="n"/>
      <c r="K29" s="6" t="n"/>
      <c r="L29" s="6" t="n"/>
      <c r="M29" s="6" t="n"/>
      <c r="N29" s="6" t="n"/>
      <c r="O29" s="6" t="n"/>
      <c r="P29" s="6" t="n"/>
      <c r="Q29" s="6" t="n"/>
      <c r="R29" s="6" t="n"/>
      <c r="S29" s="6" t="n"/>
      <c r="T29" s="6" t="n"/>
      <c r="U29" s="6" t="n"/>
      <c r="V29" s="6" t="n"/>
      <c r="W29" s="6" t="n"/>
      <c r="X29" s="6" t="n"/>
      <c r="Y29" s="6" t="n"/>
      <c r="Z29" s="6" t="n"/>
      <c r="AA29" s="6" t="n"/>
      <c r="AB29" s="6" t="n"/>
      <c r="AC29" s="6" t="n"/>
      <c r="AD29" s="270" t="n"/>
    </row>
    <row r="30">
      <c r="A30" s="6" t="inlineStr">
        <is>
          <t>Working from home — per hour</t>
        </is>
      </c>
      <c r="B30" s="217">
        <f>INDEX($AH$39:$AH$49,MATCH('00 Index'!$C$4,$A$39:$A$49,0))</f>
        <v/>
      </c>
      <c r="C30" s="6" t="n"/>
      <c r="D30" s="6" t="n"/>
      <c r="E30" s="6" t="n"/>
      <c r="F30" s="6" t="n"/>
      <c r="G30" s="6" t="n"/>
      <c r="H30" s="6" t="n"/>
      <c r="I30" s="6" t="n"/>
      <c r="J30" s="6" t="n"/>
      <c r="K30" s="6" t="n"/>
      <c r="L30" s="6" t="n"/>
      <c r="M30" s="6" t="n"/>
      <c r="N30" s="6" t="n"/>
      <c r="O30" s="6" t="n"/>
      <c r="P30" s="6" t="n"/>
      <c r="Q30" s="6" t="n"/>
      <c r="R30" s="6" t="n"/>
      <c r="S30" s="6" t="n"/>
      <c r="T30" s="6" t="n"/>
      <c r="U30" s="6" t="n"/>
      <c r="V30" s="6" t="n"/>
      <c r="W30" s="6" t="n"/>
      <c r="X30" s="6" t="n"/>
      <c r="Y30" s="6" t="n"/>
      <c r="Z30" s="6" t="n"/>
      <c r="AA30" s="6" t="n"/>
      <c r="AB30" s="6" t="n"/>
      <c r="AC30" s="6" t="n"/>
      <c r="AD30" s="270" t="n"/>
    </row>
    <row r="31">
      <c r="A31" s="6" t="inlineStr">
        <is>
          <t>Car — cents per kilometre</t>
        </is>
      </c>
      <c r="B31" s="217">
        <f>INDEX($AI$39:$AI$49,MATCH('00 Index'!$C$4,$A$39:$A$49,0))</f>
        <v/>
      </c>
      <c r="C31" s="6" t="n"/>
      <c r="D31" s="6" t="n"/>
      <c r="E31" s="6" t="n"/>
      <c r="F31" s="6" t="n"/>
      <c r="G31" s="6" t="n"/>
      <c r="H31" s="6" t="n"/>
      <c r="I31" s="6" t="n"/>
      <c r="J31" s="6" t="n"/>
      <c r="K31" s="6" t="n"/>
      <c r="L31" s="6" t="n"/>
      <c r="M31" s="6" t="n"/>
      <c r="N31" s="6" t="n"/>
      <c r="O31" s="6" t="n"/>
      <c r="P31" s="6" t="n"/>
      <c r="Q31" s="6" t="n"/>
      <c r="R31" s="6" t="n"/>
      <c r="S31" s="6" t="n"/>
      <c r="T31" s="6" t="n"/>
      <c r="U31" s="6" t="n"/>
      <c r="V31" s="6" t="n"/>
      <c r="W31" s="6" t="n"/>
      <c r="X31" s="6" t="n"/>
      <c r="Y31" s="6" t="n"/>
      <c r="Z31" s="6" t="n"/>
      <c r="AA31" s="6" t="n"/>
      <c r="AB31" s="6" t="n"/>
      <c r="AC31" s="6" t="n"/>
      <c r="AD31" s="270" t="n"/>
    </row>
    <row r="32">
      <c r="A32" s="6" t="inlineStr">
        <is>
          <t>Instant asset write-off cap</t>
        </is>
      </c>
      <c r="B32" s="264">
        <f>INDEX($AJ$39:$AJ$49,MATCH('00 Index'!$C$4,$A$39:$A$49,0))</f>
        <v/>
      </c>
      <c r="C32" s="6" t="n"/>
      <c r="D32" s="6" t="n"/>
      <c r="E32" s="6" t="n"/>
      <c r="F32" s="6" t="n"/>
      <c r="G32" s="6" t="n"/>
      <c r="H32" s="6" t="n"/>
      <c r="I32" s="6" t="n"/>
      <c r="J32" s="6" t="n"/>
      <c r="K32" s="6" t="n"/>
      <c r="L32" s="6" t="n"/>
      <c r="M32" s="6" t="n"/>
      <c r="N32" s="6" t="n"/>
      <c r="O32" s="6" t="n"/>
      <c r="P32" s="6" t="n"/>
      <c r="Q32" s="6" t="n"/>
      <c r="R32" s="6" t="n"/>
      <c r="S32" s="6" t="n"/>
      <c r="T32" s="6" t="n"/>
      <c r="U32" s="6" t="n"/>
      <c r="V32" s="6" t="n"/>
      <c r="W32" s="6" t="n"/>
      <c r="X32" s="6" t="n"/>
      <c r="Y32" s="6" t="n"/>
      <c r="Z32" s="6" t="n"/>
      <c r="AA32" s="6" t="n"/>
      <c r="AB32" s="6" t="n"/>
      <c r="AC32" s="6" t="n"/>
      <c r="AD32" s="270" t="n"/>
    </row>
    <row r="33">
      <c r="A33" s="6" t="inlineStr">
        <is>
          <t>Concessional super cap</t>
        </is>
      </c>
      <c r="B33" s="264">
        <f>INDEX($AK$39:$AK$49,MATCH('00 Index'!$C$4,$A$39:$A$49,0))</f>
        <v/>
      </c>
      <c r="C33" s="6" t="n"/>
      <c r="D33" s="6" t="n"/>
      <c r="E33" s="6" t="n"/>
      <c r="F33" s="6" t="n"/>
      <c r="G33" s="6" t="n"/>
      <c r="H33" s="6" t="n"/>
      <c r="I33" s="6" t="n"/>
      <c r="J33" s="6" t="n"/>
      <c r="K33" s="6" t="n"/>
      <c r="L33" s="6" t="n"/>
      <c r="M33" s="6" t="n"/>
      <c r="N33" s="6" t="n"/>
      <c r="O33" s="6" t="n"/>
      <c r="P33" s="6" t="n"/>
      <c r="Q33" s="6" t="n"/>
      <c r="R33" s="6" t="n"/>
      <c r="S33" s="6" t="n"/>
      <c r="T33" s="6" t="n"/>
      <c r="U33" s="6" t="n"/>
      <c r="V33" s="6" t="n"/>
      <c r="W33" s="6" t="n"/>
      <c r="X33" s="6" t="n"/>
      <c r="Y33" s="6" t="n"/>
      <c r="Z33" s="6" t="n"/>
      <c r="AA33" s="6" t="n"/>
      <c r="AB33" s="6" t="n"/>
      <c r="AC33" s="6" t="n"/>
      <c r="AD33" s="270" t="n"/>
    </row>
    <row r="34" ht="42" customHeight="1">
      <c r="A34" s="103" t="inlineStr">
        <is>
          <t>Source: ATO — read from the by-year block below on the case's financial year (00 Index C4). Cents per km applies to the first 5,000 business kilometres. Reference these cells in the D1 / D5 / D12 and item 15 workings; never type the rate in.</t>
        </is>
      </c>
      <c r="E34" s="6" t="n"/>
      <c r="F34" s="6" t="n"/>
      <c r="G34" s="6" t="n"/>
      <c r="H34" s="6" t="n"/>
      <c r="I34" s="6" t="n"/>
      <c r="J34" s="6" t="n"/>
      <c r="K34" s="6" t="n"/>
      <c r="L34" s="6" t="n"/>
      <c r="M34" s="6" t="n"/>
      <c r="N34" s="6" t="n"/>
      <c r="O34" s="6" t="n"/>
      <c r="P34" s="6" t="n"/>
      <c r="Q34" s="6" t="n"/>
      <c r="R34" s="6" t="n"/>
      <c r="S34" s="6" t="n"/>
      <c r="T34" s="6" t="n"/>
      <c r="U34" s="6" t="n"/>
      <c r="V34" s="6" t="n"/>
      <c r="W34" s="6" t="n"/>
      <c r="X34" s="6" t="n"/>
      <c r="Y34" s="6" t="n"/>
      <c r="Z34" s="6" t="n"/>
      <c r="AA34" s="6" t="n"/>
      <c r="AB34" s="6" t="n"/>
      <c r="AC34" s="6" t="n"/>
      <c r="AD34" s="270" t="n"/>
    </row>
    <row r="35">
      <c r="A35" s="6" t="n"/>
      <c r="B35" s="6" t="n"/>
      <c r="C35" s="6" t="n"/>
      <c r="D35" s="6" t="n"/>
      <c r="E35" s="6" t="n"/>
      <c r="F35" s="6" t="n"/>
      <c r="G35" s="6" t="n"/>
      <c r="H35" s="6" t="n"/>
      <c r="I35" s="6" t="n"/>
      <c r="J35" s="6" t="n"/>
      <c r="K35" s="6" t="n"/>
      <c r="L35" s="6" t="n"/>
      <c r="M35" s="6" t="n"/>
      <c r="N35" s="6" t="n"/>
      <c r="O35" s="6" t="n"/>
      <c r="P35" s="6" t="n"/>
      <c r="Q35" s="6" t="n"/>
      <c r="R35" s="6" t="n"/>
      <c r="S35" s="6" t="n"/>
      <c r="T35" s="6" t="n"/>
      <c r="U35" s="6" t="n"/>
      <c r="V35" s="6" t="n"/>
      <c r="W35" s="6" t="n"/>
      <c r="X35" s="6" t="n"/>
      <c r="Y35" s="6" t="n"/>
      <c r="Z35" s="6" t="n"/>
      <c r="AA35" s="6" t="n"/>
      <c r="AB35" s="6" t="n"/>
      <c r="AC35" s="6" t="n"/>
      <c r="AD35" s="270" t="n"/>
    </row>
    <row r="36" ht="42" customHeight="1">
      <c r="A36" s="103" t="inlineStr">
        <is>
          <t>RATES BY YEAR  —  the block below is read by the cells above, keyed on the financial year at 00 Index C4. Change the year there and every figure on this sheet follows. An unlisted year gives #N/A on purpose: a nearest-year guess is a silent wrong answer in a return.</t>
        </is>
      </c>
      <c r="E36" s="6" t="n"/>
      <c r="F36" s="6" t="n"/>
      <c r="G36" s="6" t="n"/>
      <c r="H36" s="6" t="n"/>
      <c r="I36" s="6" t="n"/>
      <c r="J36" s="6" t="n"/>
      <c r="K36" s="6" t="n"/>
      <c r="L36" s="6" t="n"/>
      <c r="M36" s="6" t="n"/>
      <c r="N36" s="6" t="n"/>
      <c r="O36" s="6" t="n"/>
      <c r="P36" s="6" t="n"/>
      <c r="Q36" s="6" t="n"/>
      <c r="R36" s="6" t="n"/>
      <c r="S36" s="6" t="n"/>
      <c r="T36" s="6" t="n"/>
      <c r="U36" s="6" t="n"/>
      <c r="V36" s="6" t="n"/>
      <c r="W36" s="6" t="n"/>
      <c r="X36" s="6" t="n"/>
      <c r="Y36" s="6" t="n"/>
      <c r="Z36" s="6" t="n"/>
      <c r="AA36" s="6" t="n"/>
      <c r="AB36" s="6" t="n"/>
      <c r="AC36" s="6" t="n"/>
      <c r="AD36" s="270" t="n"/>
    </row>
    <row r="37">
      <c r="A37" s="6" t="n"/>
      <c r="B37" s="6" t="n"/>
      <c r="C37" s="6" t="n"/>
      <c r="D37" s="6" t="n"/>
      <c r="E37" s="6" t="n"/>
      <c r="F37" s="6" t="n"/>
      <c r="G37" s="6" t="n"/>
      <c r="H37" s="6" t="n"/>
      <c r="I37" s="6" t="n"/>
      <c r="J37" s="6" t="n"/>
      <c r="K37" s="6" t="n"/>
      <c r="L37" s="6" t="n"/>
      <c r="M37" s="6" t="n"/>
      <c r="N37" s="6" t="n"/>
      <c r="O37" s="6" t="n"/>
      <c r="P37" s="6" t="n"/>
      <c r="Q37" s="6" t="n"/>
      <c r="R37" s="6" t="n"/>
      <c r="S37" s="6" t="n"/>
      <c r="T37" s="6" t="n"/>
      <c r="U37" s="6" t="n"/>
      <c r="V37" s="6" t="n"/>
      <c r="W37" s="6" t="n"/>
      <c r="X37" s="6" t="n"/>
      <c r="Y37" s="6" t="n"/>
      <c r="Z37" s="6" t="n"/>
      <c r="AA37" s="6" t="n"/>
      <c r="AB37" s="6" t="n"/>
      <c r="AC37" s="6" t="n"/>
      <c r="AD37" s="270" t="n"/>
    </row>
    <row r="38" ht="36" customHeight="1">
      <c r="A38" s="214" t="inlineStr">
        <is>
          <t>FY</t>
        </is>
      </c>
      <c r="B38" s="214" t="inlineStr">
        <is>
          <t>band 1 from</t>
        </is>
      </c>
      <c r="C38" s="214" t="inlineStr">
        <is>
          <t>band 2 from</t>
        </is>
      </c>
      <c r="D38" s="214" t="inlineStr">
        <is>
          <t>band 3 from</t>
        </is>
      </c>
      <c r="E38" s="214" t="inlineStr">
        <is>
          <t>HELP t1</t>
        </is>
      </c>
      <c r="F38" s="214" t="inlineStr">
        <is>
          <t>HELP t2</t>
        </is>
      </c>
      <c r="G38" s="214" t="inlineStr">
        <is>
          <t>HELP t3</t>
        </is>
      </c>
      <c r="H38" s="214" t="inlineStr">
        <is>
          <t>HELP t4</t>
        </is>
      </c>
      <c r="I38" s="214" t="inlineStr">
        <is>
          <t>HELP t5</t>
        </is>
      </c>
      <c r="J38" s="214" t="inlineStr">
        <is>
          <t>HELP t6</t>
        </is>
      </c>
      <c r="K38" s="214" t="inlineStr">
        <is>
          <t>band 4 from</t>
        </is>
      </c>
      <c r="L38" s="214" t="inlineStr">
        <is>
          <t>HELP t7</t>
        </is>
      </c>
      <c r="M38" s="214" t="inlineStr">
        <is>
          <t>HELP t8</t>
        </is>
      </c>
      <c r="N38" s="214" t="inlineStr">
        <is>
          <t>HELP t9</t>
        </is>
      </c>
      <c r="O38" s="214" t="inlineStr">
        <is>
          <t>HELP t10</t>
        </is>
      </c>
      <c r="P38" s="214" t="inlineStr">
        <is>
          <t>HELP t11</t>
        </is>
      </c>
      <c r="Q38" s="214" t="inlineStr">
        <is>
          <t>HELP t12</t>
        </is>
      </c>
      <c r="R38" s="214" t="inlineStr">
        <is>
          <t>HELP t13</t>
        </is>
      </c>
      <c r="S38" s="214" t="inlineStr">
        <is>
          <t>HELP t14</t>
        </is>
      </c>
      <c r="T38" s="214" t="inlineStr">
        <is>
          <t>HELP t15</t>
        </is>
      </c>
      <c r="U38" s="214" t="inlineStr">
        <is>
          <t>HELP t16</t>
        </is>
      </c>
      <c r="V38" s="214" t="inlineStr">
        <is>
          <t>band 5 from</t>
        </is>
      </c>
      <c r="W38" s="214" t="inlineStr">
        <is>
          <t>HELP t17</t>
        </is>
      </c>
      <c r="X38" s="214" t="inlineStr">
        <is>
          <t>HELP t18</t>
        </is>
      </c>
      <c r="Y38" s="214" t="inlineStr">
        <is>
          <t>HELP t19</t>
        </is>
      </c>
      <c r="Z38" s="214" t="inlineStr">
        <is>
          <t>ML low income</t>
        </is>
      </c>
      <c r="AA38" s="214" t="inlineStr">
        <is>
          <t>ML phase-in</t>
        </is>
      </c>
      <c r="AB38" s="214" t="inlineStr">
        <is>
          <t>ML rate</t>
        </is>
      </c>
      <c r="AC38" s="214" t="inlineStr">
        <is>
          <t>ML family</t>
        </is>
      </c>
      <c r="AD38" s="214" t="inlineStr">
        <is>
          <t>ML per child</t>
        </is>
      </c>
      <c r="AE38" s="214" t="inlineStr">
        <is>
          <t>MLS single t0</t>
        </is>
      </c>
      <c r="AF38" s="214" t="inlineStr">
        <is>
          <t>MLS single t1</t>
        </is>
      </c>
      <c r="AG38" s="214" t="inlineStr">
        <is>
          <t>MLS single t2</t>
        </is>
      </c>
      <c r="AH38" s="214" t="inlineStr">
        <is>
          <t>WFH fixed rate</t>
        </is>
      </c>
      <c r="AI38" s="214" t="inlineStr">
        <is>
          <t>Cents per km</t>
        </is>
      </c>
      <c r="AJ38" s="214" t="inlineStr">
        <is>
          <t>Instant asset write-off</t>
        </is>
      </c>
      <c r="AK38" s="214" t="inlineStr">
        <is>
          <t>Concessional super cap</t>
        </is>
      </c>
      <c r="AL38" s="214" t="inlineStr">
        <is>
          <t>band 1 rate</t>
        </is>
      </c>
      <c r="AM38" s="214" t="inlineStr">
        <is>
          <t>band 2 rate</t>
        </is>
      </c>
      <c r="AN38" s="214" t="inlineStr">
        <is>
          <t>LITO max</t>
        </is>
      </c>
      <c r="AO38" s="214" t="inlineStr">
        <is>
          <t>LITO full to</t>
        </is>
      </c>
      <c r="AP38" s="214" t="inlineStr">
        <is>
          <t>LITO taper 1</t>
        </is>
      </c>
      <c r="AQ38" s="214" t="inlineStr">
        <is>
          <t>LITO taper 2 from</t>
        </is>
      </c>
      <c r="AR38" s="214" t="inlineStr">
        <is>
          <t>LITO taper 2</t>
        </is>
      </c>
      <c r="AS38" s="214" t="inlineStr">
        <is>
          <t>LITO cuts out</t>
        </is>
      </c>
      <c r="AT38" s="214" t="inlineStr">
        <is>
          <t>SBITO rate</t>
        </is>
      </c>
      <c r="AU38" s="214" t="inlineStr">
        <is>
          <t>SBITO cap</t>
        </is>
      </c>
      <c r="AV38" s="214" t="inlineStr">
        <is>
          <t>band 3 rate</t>
        </is>
      </c>
      <c r="AW38" s="214" t="inlineStr">
        <is>
          <t>HELP r1</t>
        </is>
      </c>
      <c r="AX38" s="214" t="inlineStr">
        <is>
          <t>HELP r2</t>
        </is>
      </c>
      <c r="AY38" s="214" t="inlineStr">
        <is>
          <t>HELP r3</t>
        </is>
      </c>
      <c r="AZ38" s="214" t="inlineStr">
        <is>
          <t>HELP r4</t>
        </is>
      </c>
      <c r="BA38" s="214" t="inlineStr">
        <is>
          <t>HELP r5</t>
        </is>
      </c>
      <c r="BB38" s="214" t="inlineStr">
        <is>
          <t>HELP r6</t>
        </is>
      </c>
      <c r="BC38" s="214" t="inlineStr">
        <is>
          <t>band 4 rate</t>
        </is>
      </c>
      <c r="BD38" s="214" t="inlineStr">
        <is>
          <t>HELP r7</t>
        </is>
      </c>
      <c r="BE38" s="214" t="inlineStr">
        <is>
          <t>HELP r8</t>
        </is>
      </c>
      <c r="BF38" s="214" t="inlineStr">
        <is>
          <t>HELP r9</t>
        </is>
      </c>
      <c r="BG38" s="214" t="inlineStr">
        <is>
          <t>HELP r10</t>
        </is>
      </c>
      <c r="BH38" s="214" t="inlineStr">
        <is>
          <t>HELP r11</t>
        </is>
      </c>
      <c r="BI38" s="214" t="inlineStr">
        <is>
          <t>HELP r12</t>
        </is>
      </c>
      <c r="BJ38" s="214" t="inlineStr">
        <is>
          <t>HELP r13</t>
        </is>
      </c>
      <c r="BK38" s="214" t="inlineStr">
        <is>
          <t>HELP r14</t>
        </is>
      </c>
      <c r="BL38" s="214" t="inlineStr">
        <is>
          <t>HELP r15</t>
        </is>
      </c>
      <c r="BM38" s="214" t="inlineStr">
        <is>
          <t>HELP r16</t>
        </is>
      </c>
      <c r="BN38" s="214" t="inlineStr">
        <is>
          <t>band 5 rate</t>
        </is>
      </c>
      <c r="BO38" s="214" t="inlineStr">
        <is>
          <t>HELP r17</t>
        </is>
      </c>
      <c r="BP38" s="214" t="inlineStr">
        <is>
          <t>HELP r18</t>
        </is>
      </c>
      <c r="BQ38" s="214" t="inlineStr">
        <is>
          <t>HELP r19</t>
        </is>
      </c>
      <c r="BR38" s="214" t="inlineStr">
        <is>
          <t>HELP kind</t>
        </is>
      </c>
      <c r="BS38" s="214" t="inlineStr">
        <is>
          <t>HELP marginal min</t>
        </is>
      </c>
      <c r="BT38" s="214" t="inlineStr">
        <is>
          <t>HELP marginal rate1</t>
        </is>
      </c>
      <c r="BU38" s="214" t="inlineStr">
        <is>
          <t>HELP marginal step2</t>
        </is>
      </c>
      <c r="BV38" s="214" t="inlineStr">
        <is>
          <t>HELP marginal rate2</t>
        </is>
      </c>
      <c r="BW38" s="214" t="inlineStr">
        <is>
          <t>HELP marginal topRate</t>
        </is>
      </c>
      <c r="BX38" s="214" t="inlineStr">
        <is>
          <t>CGT discount</t>
        </is>
      </c>
      <c r="BY38" s="214" t="inlineStr">
        <is>
          <t>CGT regime</t>
        </is>
      </c>
      <c r="BZ38" s="214" t="inlineStr">
        <is>
          <t>MLS family t0</t>
        </is>
      </c>
      <c r="CA38" s="214" t="inlineStr">
        <is>
          <t>MLS family t1</t>
        </is>
      </c>
      <c r="CB38" s="214" t="inlineStr">
        <is>
          <t>MLS family t2</t>
        </is>
      </c>
      <c r="CC38" s="214" t="inlineStr">
        <is>
          <t>MLS rate t1</t>
        </is>
      </c>
      <c r="CD38" s="214" t="inlineStr">
        <is>
          <t>MLS rate t2</t>
        </is>
      </c>
      <c r="CE38" s="214" t="inlineStr">
        <is>
          <t>MLS rate t3</t>
        </is>
      </c>
      <c r="CF38" s="214" t="inlineStr">
        <is>
          <t>PHI rebate u65 t0</t>
        </is>
      </c>
      <c r="CG38" s="214" t="inlineStr">
        <is>
          <t>PHI rebate u65 t1</t>
        </is>
      </c>
      <c r="CH38" s="214" t="inlineStr">
        <is>
          <t>PHI rebate u65 t2</t>
        </is>
      </c>
      <c r="CI38" s="214" t="inlineStr">
        <is>
          <t>PHI rebate u65 t3</t>
        </is>
      </c>
      <c r="CJ38" s="214" t="inlineStr">
        <is>
          <t>PHI rebate 65-69 t0</t>
        </is>
      </c>
      <c r="CK38" s="214" t="inlineStr">
        <is>
          <t>PHI rebate 65-69 t1</t>
        </is>
      </c>
      <c r="CL38" s="214" t="inlineStr">
        <is>
          <t>PHI rebate 65-69 t2</t>
        </is>
      </c>
      <c r="CM38" s="214" t="inlineStr">
        <is>
          <t>PHI rebate 65-69 t3</t>
        </is>
      </c>
      <c r="CN38" s="214" t="inlineStr">
        <is>
          <t>PHI rebate 70+ t0</t>
        </is>
      </c>
      <c r="CO38" s="214" t="inlineStr">
        <is>
          <t>PHI rebate 70+ t1</t>
        </is>
      </c>
      <c r="CP38" s="214" t="inlineStr">
        <is>
          <t>PHI rebate 70+ t2</t>
        </is>
      </c>
      <c r="CQ38" s="214" t="inlineStr">
        <is>
          <t>PHI rebate 70+ t3</t>
        </is>
      </c>
      <c r="CR38" s="214" t="inlineStr">
        <is>
          <t>Not confirmed for this year</t>
        </is>
      </c>
      <c r="CS38" s="214" t="inlineStr">
        <is>
          <t>NR band 1 from</t>
        </is>
      </c>
      <c r="CT38" s="214" t="inlineStr">
        <is>
          <t>NR band 2 from</t>
        </is>
      </c>
      <c r="CU38" s="214" t="inlineStr">
        <is>
          <t>NR band 3 from</t>
        </is>
      </c>
      <c r="CV38" s="214" t="inlineStr">
        <is>
          <t>NR band 1 rate</t>
        </is>
      </c>
      <c r="CW38" s="214" t="inlineStr">
        <is>
          <t>NR band 2 rate</t>
        </is>
      </c>
      <c r="CX38" s="214" t="inlineStr">
        <is>
          <t>NR band 3 rate</t>
        </is>
      </c>
      <c r="CY38" s="214" t="inlineStr">
        <is>
          <t>NR CGT discount</t>
        </is>
      </c>
    </row>
    <row r="39">
      <c r="A39" s="6" t="inlineStr">
        <is>
          <t>2026-27</t>
        </is>
      </c>
      <c r="B39" s="6" t="n">
        <v>0</v>
      </c>
      <c r="C39" s="6" t="n">
        <v>18200</v>
      </c>
      <c r="D39" s="6" t="n">
        <v>45000</v>
      </c>
      <c r="E39" s="6" t="inlineStr">
        <is>
          <t>marginal year — no bracket schedule</t>
        </is>
      </c>
      <c r="F39" s="6" t="inlineStr">
        <is>
          <t>marginal year — no bracket schedule</t>
        </is>
      </c>
      <c r="G39" s="6" t="inlineStr">
        <is>
          <t>marginal year — no bracket schedule</t>
        </is>
      </c>
      <c r="H39" s="6" t="inlineStr">
        <is>
          <t>marginal year — no bracket schedule</t>
        </is>
      </c>
      <c r="I39" s="6" t="inlineStr">
        <is>
          <t>marginal year — no bracket schedule</t>
        </is>
      </c>
      <c r="J39" s="6" t="inlineStr">
        <is>
          <t>marginal year — no bracket schedule</t>
        </is>
      </c>
      <c r="K39" s="6" t="n">
        <v>135000</v>
      </c>
      <c r="L39" s="6" t="inlineStr">
        <is>
          <t>marginal year — no bracket schedule</t>
        </is>
      </c>
      <c r="M39" s="6" t="inlineStr">
        <is>
          <t>marginal year — no bracket schedule</t>
        </is>
      </c>
      <c r="N39" s="6" t="inlineStr">
        <is>
          <t>marginal year — no bracket schedule</t>
        </is>
      </c>
      <c r="O39" s="6" t="inlineStr">
        <is>
          <t>marginal year — no bracket schedule</t>
        </is>
      </c>
      <c r="P39" s="6" t="inlineStr">
        <is>
          <t>marginal year — no bracket schedule</t>
        </is>
      </c>
      <c r="Q39" s="6" t="inlineStr">
        <is>
          <t>marginal year — no bracket schedule</t>
        </is>
      </c>
      <c r="R39" s="6" t="inlineStr">
        <is>
          <t>marginal year — no bracket schedule</t>
        </is>
      </c>
      <c r="S39" s="6" t="inlineStr">
        <is>
          <t>marginal year — no bracket schedule</t>
        </is>
      </c>
      <c r="T39" s="6" t="inlineStr">
        <is>
          <t>marginal year — no bracket schedule</t>
        </is>
      </c>
      <c r="U39" s="6" t="inlineStr">
        <is>
          <t>marginal year — no bracket schedule</t>
        </is>
      </c>
      <c r="V39" s="6" t="n">
        <v>190000</v>
      </c>
      <c r="W39" s="6" t="inlineStr">
        <is>
          <t>marginal year — no bracket schedule</t>
        </is>
      </c>
      <c r="X39" s="6" t="inlineStr">
        <is>
          <t>marginal year — no bracket schedule</t>
        </is>
      </c>
      <c r="Y39" s="6" t="inlineStr">
        <is>
          <t>marginal year — no bracket schedule</t>
        </is>
      </c>
      <c r="Z39" s="6" t="n">
        <v>28011</v>
      </c>
      <c r="AA39" s="6" t="n">
        <v>35013</v>
      </c>
      <c r="AB39" s="6" t="n">
        <v>0.02</v>
      </c>
      <c r="AC39" s="6" t="n">
        <v>47238</v>
      </c>
      <c r="AD39" s="6" t="n">
        <v>4338</v>
      </c>
      <c r="AE39" s="6" t="n">
        <v>101000</v>
      </c>
      <c r="AF39" s="6" t="n">
        <v>118000</v>
      </c>
      <c r="AG39" s="6" t="n">
        <v>158000</v>
      </c>
      <c r="AH39" s="6" t="n">
        <v>0.7</v>
      </c>
      <c r="AI39" s="6" t="n">
        <v>0.91</v>
      </c>
      <c r="AJ39" s="6" t="n">
        <v>20000</v>
      </c>
      <c r="AK39" s="6" t="n">
        <v>32500</v>
      </c>
      <c r="AL39" s="6" t="n">
        <v>0</v>
      </c>
      <c r="AM39" s="6" t="n">
        <v>0.15</v>
      </c>
      <c r="AN39" s="6" t="n">
        <v>700</v>
      </c>
      <c r="AO39" s="6" t="n">
        <v>37500</v>
      </c>
      <c r="AP39" s="6" t="n">
        <v>0.05</v>
      </c>
      <c r="AQ39" s="6" t="n">
        <v>45000</v>
      </c>
      <c r="AR39" s="6" t="n">
        <v>0.015</v>
      </c>
      <c r="AS39" s="6" t="n">
        <v>66667</v>
      </c>
      <c r="AT39" s="6" t="n">
        <v>0.16</v>
      </c>
      <c r="AU39" s="6" t="n">
        <v>1000</v>
      </c>
      <c r="AV39" s="6" t="n">
        <v>0.3</v>
      </c>
      <c r="AW39" s="6" t="inlineStr">
        <is>
          <t>marginal year — no bracket schedule</t>
        </is>
      </c>
      <c r="AX39" s="6" t="inlineStr">
        <is>
          <t>marginal year — no bracket schedule</t>
        </is>
      </c>
      <c r="AY39" s="6" t="inlineStr">
        <is>
          <t>marginal year — no bracket schedule</t>
        </is>
      </c>
      <c r="AZ39" s="6" t="inlineStr">
        <is>
          <t>marginal year — no bracket schedule</t>
        </is>
      </c>
      <c r="BA39" s="6" t="inlineStr">
        <is>
          <t>marginal year — no bracket schedule</t>
        </is>
      </c>
      <c r="BB39" s="6" t="inlineStr">
        <is>
          <t>marginal year — no bracket schedule</t>
        </is>
      </c>
      <c r="BC39" s="6" t="n">
        <v>0.37</v>
      </c>
      <c r="BD39" s="6" t="inlineStr">
        <is>
          <t>marginal year — no bracket schedule</t>
        </is>
      </c>
      <c r="BE39" s="6" t="inlineStr">
        <is>
          <t>marginal year — no bracket schedule</t>
        </is>
      </c>
      <c r="BF39" s="6" t="inlineStr">
        <is>
          <t>marginal year — no bracket schedule</t>
        </is>
      </c>
      <c r="BG39" s="6" t="inlineStr">
        <is>
          <t>marginal year — no bracket schedule</t>
        </is>
      </c>
      <c r="BH39" s="6" t="inlineStr">
        <is>
          <t>marginal year — no bracket schedule</t>
        </is>
      </c>
      <c r="BI39" s="6" t="inlineStr">
        <is>
          <t>marginal year — no bracket schedule</t>
        </is>
      </c>
      <c r="BJ39" s="6" t="inlineStr">
        <is>
          <t>marginal year — no bracket schedule</t>
        </is>
      </c>
      <c r="BK39" s="6" t="inlineStr">
        <is>
          <t>marginal year — no bracket schedule</t>
        </is>
      </c>
      <c r="BL39" s="6" t="inlineStr">
        <is>
          <t>marginal year — no bracket schedule</t>
        </is>
      </c>
      <c r="BM39" s="6" t="inlineStr">
        <is>
          <t>marginal year — no bracket schedule</t>
        </is>
      </c>
      <c r="BN39" s="6" t="n">
        <v>0.45</v>
      </c>
      <c r="BO39" s="6" t="inlineStr">
        <is>
          <t>marginal year — no bracket schedule</t>
        </is>
      </c>
      <c r="BP39" s="6" t="inlineStr">
        <is>
          <t>marginal year — no bracket schedule</t>
        </is>
      </c>
      <c r="BQ39" s="6" t="inlineStr">
        <is>
          <t>marginal year — no bracket schedule</t>
        </is>
      </c>
      <c r="BR39" s="6" t="inlineStr">
        <is>
          <t>marginal</t>
        </is>
      </c>
      <c r="BS39" s="6" t="n">
        <v>69528</v>
      </c>
      <c r="BT39" s="6" t="n">
        <v>0.15</v>
      </c>
      <c r="BU39" s="6" t="n">
        <v>129717</v>
      </c>
      <c r="BV39" s="6" t="n">
        <v>0.17</v>
      </c>
      <c r="BW39" s="6" t="n">
        <v>0.1</v>
      </c>
      <c r="BX39" s="6" t="n">
        <v>0.5</v>
      </c>
      <c r="BY39" s="6" t="inlineStr">
        <is>
          <t>discount</t>
        </is>
      </c>
      <c r="BZ39" s="6" t="n">
        <v>202000</v>
      </c>
      <c r="CA39" s="6" t="n">
        <v>236000</v>
      </c>
      <c r="CB39" s="6" t="n">
        <v>316000</v>
      </c>
      <c r="CC39" s="6" t="n">
        <v>0.01</v>
      </c>
      <c r="CD39" s="6" t="n">
        <v>0.0125</v>
      </c>
      <c r="CE39" s="6" t="n">
        <v>0.015</v>
      </c>
      <c r="CF39" s="6" t="n">
        <v>0.24608</v>
      </c>
      <c r="CG39" s="6" t="n">
        <v>0.16405</v>
      </c>
      <c r="CH39" s="6" t="n">
        <v>0.08202</v>
      </c>
      <c r="CI39" s="6" t="n">
        <v>0</v>
      </c>
      <c r="CJ39" s="6" t="n">
        <v>0.2871</v>
      </c>
      <c r="CK39" s="6" t="n">
        <v>0.20507</v>
      </c>
      <c r="CL39" s="6" t="n">
        <v>0.12303</v>
      </c>
      <c r="CM39" s="6" t="n">
        <v>0</v>
      </c>
      <c r="CN39" s="6" t="n">
        <v>0.32812</v>
      </c>
      <c r="CO39" s="6" t="n">
        <v>0.24608</v>
      </c>
      <c r="CP39" s="6" t="n">
        <v>0.16405</v>
      </c>
      <c r="CQ39" s="6" t="n">
        <v>0</v>
      </c>
      <c r="CR39" s="6" t="inlineStr">
        <is>
          <t>iawo: $20,000 was announced in the 2026-27 Budget (12 May 2026) as a permanent threshold from 1 Jul 2026, but is NOT YET LAW — the legislated default is $1,000; medicare: carried from FY2025-26 — the low-income thresholds are announced with the following year's Budget; mls: carried from FY2025-26 — the surcharge tiers are indexed and announced with the following year's Budget; phiRebate: carried from FY2025-26 — the 1 April 2026 rebate adjustment factor that would move these percentages is not gazetted yet, so the set above is last year's; wfhRate: carried from FY2025-26 (70c) — the ATO has published no FY2026-27 fixed rate under PCG 2023/1</t>
        </is>
      </c>
      <c r="CS39" t="n">
        <v>0</v>
      </c>
      <c r="CT39" t="n">
        <v>135000</v>
      </c>
      <c r="CU39" t="n">
        <v>190000</v>
      </c>
      <c r="CV39" t="n">
        <v>0.3</v>
      </c>
      <c r="CW39" t="n">
        <v>0.37</v>
      </c>
      <c r="CX39" t="n">
        <v>0.45</v>
      </c>
      <c r="CY39" t="n">
        <v>0</v>
      </c>
    </row>
    <row r="40">
      <c r="A40" s="6" t="inlineStr">
        <is>
          <t>2025-26</t>
        </is>
      </c>
      <c r="B40" s="6" t="n">
        <v>0</v>
      </c>
      <c r="C40" s="6" t="n">
        <v>18200</v>
      </c>
      <c r="D40" s="6" t="n">
        <v>45000</v>
      </c>
      <c r="E40" s="6" t="inlineStr">
        <is>
          <t>marginal year — no bracket schedule</t>
        </is>
      </c>
      <c r="F40" s="6" t="inlineStr">
        <is>
          <t>marginal year — no bracket schedule</t>
        </is>
      </c>
      <c r="G40" s="6" t="inlineStr">
        <is>
          <t>marginal year — no bracket schedule</t>
        </is>
      </c>
      <c r="H40" s="6" t="inlineStr">
        <is>
          <t>marginal year — no bracket schedule</t>
        </is>
      </c>
      <c r="I40" s="6" t="inlineStr">
        <is>
          <t>marginal year — no bracket schedule</t>
        </is>
      </c>
      <c r="J40" s="6" t="inlineStr">
        <is>
          <t>marginal year — no bracket schedule</t>
        </is>
      </c>
      <c r="K40" s="6" t="n">
        <v>135000</v>
      </c>
      <c r="L40" s="6" t="inlineStr">
        <is>
          <t>marginal year — no bracket schedule</t>
        </is>
      </c>
      <c r="M40" s="6" t="inlineStr">
        <is>
          <t>marginal year — no bracket schedule</t>
        </is>
      </c>
      <c r="N40" s="6" t="inlineStr">
        <is>
          <t>marginal year — no bracket schedule</t>
        </is>
      </c>
      <c r="O40" s="6" t="inlineStr">
        <is>
          <t>marginal year — no bracket schedule</t>
        </is>
      </c>
      <c r="P40" s="6" t="inlineStr">
        <is>
          <t>marginal year — no bracket schedule</t>
        </is>
      </c>
      <c r="Q40" s="6" t="inlineStr">
        <is>
          <t>marginal year — no bracket schedule</t>
        </is>
      </c>
      <c r="R40" s="6" t="inlineStr">
        <is>
          <t>marginal year — no bracket schedule</t>
        </is>
      </c>
      <c r="S40" s="6" t="inlineStr">
        <is>
          <t>marginal year — no bracket schedule</t>
        </is>
      </c>
      <c r="T40" s="6" t="inlineStr">
        <is>
          <t>marginal year — no bracket schedule</t>
        </is>
      </c>
      <c r="U40" s="6" t="inlineStr">
        <is>
          <t>marginal year — no bracket schedule</t>
        </is>
      </c>
      <c r="V40" s="6" t="n">
        <v>190000</v>
      </c>
      <c r="W40" s="6" t="inlineStr">
        <is>
          <t>marginal year — no bracket schedule</t>
        </is>
      </c>
      <c r="X40" s="6" t="inlineStr">
        <is>
          <t>marginal year — no bracket schedule</t>
        </is>
      </c>
      <c r="Y40" s="6" t="inlineStr">
        <is>
          <t>marginal year — no bracket schedule</t>
        </is>
      </c>
      <c r="Z40" s="6" t="n">
        <v>28011</v>
      </c>
      <c r="AA40" s="6" t="n">
        <v>35013</v>
      </c>
      <c r="AB40" s="6" t="n">
        <v>0.02</v>
      </c>
      <c r="AC40" s="6" t="n">
        <v>47238</v>
      </c>
      <c r="AD40" s="6" t="n">
        <v>4338</v>
      </c>
      <c r="AE40" s="6" t="n">
        <v>101000</v>
      </c>
      <c r="AF40" s="6" t="n">
        <v>118000</v>
      </c>
      <c r="AG40" s="6" t="n">
        <v>158000</v>
      </c>
      <c r="AH40" s="6" t="n">
        <v>0.7</v>
      </c>
      <c r="AI40" s="6" t="n">
        <v>0.88</v>
      </c>
      <c r="AJ40" s="6" t="n">
        <v>20000</v>
      </c>
      <c r="AK40" s="6" t="n">
        <v>30000</v>
      </c>
      <c r="AL40" s="6" t="n">
        <v>0</v>
      </c>
      <c r="AM40" s="6" t="n">
        <v>0.16</v>
      </c>
      <c r="AN40" s="6" t="n">
        <v>700</v>
      </c>
      <c r="AO40" s="6" t="n">
        <v>37500</v>
      </c>
      <c r="AP40" s="6" t="n">
        <v>0.05</v>
      </c>
      <c r="AQ40" s="6" t="n">
        <v>45000</v>
      </c>
      <c r="AR40" s="6" t="n">
        <v>0.015</v>
      </c>
      <c r="AS40" s="6" t="n">
        <v>66667</v>
      </c>
      <c r="AT40" s="6" t="n">
        <v>0.16</v>
      </c>
      <c r="AU40" s="6" t="n">
        <v>1000</v>
      </c>
      <c r="AV40" s="6" t="n">
        <v>0.3</v>
      </c>
      <c r="AW40" s="6" t="inlineStr">
        <is>
          <t>marginal year — no bracket schedule</t>
        </is>
      </c>
      <c r="AX40" s="6" t="inlineStr">
        <is>
          <t>marginal year — no bracket schedule</t>
        </is>
      </c>
      <c r="AY40" s="6" t="inlineStr">
        <is>
          <t>marginal year — no bracket schedule</t>
        </is>
      </c>
      <c r="AZ40" s="6" t="inlineStr">
        <is>
          <t>marginal year — no bracket schedule</t>
        </is>
      </c>
      <c r="BA40" s="6" t="inlineStr">
        <is>
          <t>marginal year — no bracket schedule</t>
        </is>
      </c>
      <c r="BB40" s="6" t="inlineStr">
        <is>
          <t>marginal year — no bracket schedule</t>
        </is>
      </c>
      <c r="BC40" s="6" t="n">
        <v>0.37</v>
      </c>
      <c r="BD40" s="6" t="inlineStr">
        <is>
          <t>marginal year — no bracket schedule</t>
        </is>
      </c>
      <c r="BE40" s="6" t="inlineStr">
        <is>
          <t>marginal year — no bracket schedule</t>
        </is>
      </c>
      <c r="BF40" s="6" t="inlineStr">
        <is>
          <t>marginal year — no bracket schedule</t>
        </is>
      </c>
      <c r="BG40" s="6" t="inlineStr">
        <is>
          <t>marginal year — no bracket schedule</t>
        </is>
      </c>
      <c r="BH40" s="6" t="inlineStr">
        <is>
          <t>marginal year — no bracket schedule</t>
        </is>
      </c>
      <c r="BI40" s="6" t="inlineStr">
        <is>
          <t>marginal year — no bracket schedule</t>
        </is>
      </c>
      <c r="BJ40" s="6" t="inlineStr">
        <is>
          <t>marginal year — no bracket schedule</t>
        </is>
      </c>
      <c r="BK40" s="6" t="inlineStr">
        <is>
          <t>marginal year — no bracket schedule</t>
        </is>
      </c>
      <c r="BL40" s="6" t="inlineStr">
        <is>
          <t>marginal year — no bracket schedule</t>
        </is>
      </c>
      <c r="BM40" s="6" t="inlineStr">
        <is>
          <t>marginal year — no bracket schedule</t>
        </is>
      </c>
      <c r="BN40" s="6" t="n">
        <v>0.45</v>
      </c>
      <c r="BO40" s="6" t="inlineStr">
        <is>
          <t>marginal year — no bracket schedule</t>
        </is>
      </c>
      <c r="BP40" s="6" t="inlineStr">
        <is>
          <t>marginal year — no bracket schedule</t>
        </is>
      </c>
      <c r="BQ40" s="6" t="inlineStr">
        <is>
          <t>marginal year — no bracket schedule</t>
        </is>
      </c>
      <c r="BR40" s="6" t="inlineStr">
        <is>
          <t>marginal</t>
        </is>
      </c>
      <c r="BS40" s="6" t="n">
        <v>67000</v>
      </c>
      <c r="BT40" s="6" t="n">
        <v>0.15</v>
      </c>
      <c r="BU40" s="6" t="n">
        <v>125000</v>
      </c>
      <c r="BV40" s="6" t="n">
        <v>0.17</v>
      </c>
      <c r="BW40" s="6" t="n">
        <v>0.1</v>
      </c>
      <c r="BX40" s="6" t="n">
        <v>0.5</v>
      </c>
      <c r="BY40" s="6" t="inlineStr">
        <is>
          <t>discount</t>
        </is>
      </c>
      <c r="BZ40" s="6" t="n">
        <v>202000</v>
      </c>
      <c r="CA40" s="6" t="n">
        <v>236000</v>
      </c>
      <c r="CB40" s="6" t="n">
        <v>316000</v>
      </c>
      <c r="CC40" s="6" t="n">
        <v>0.01</v>
      </c>
      <c r="CD40" s="6" t="n">
        <v>0.0125</v>
      </c>
      <c r="CE40" s="6" t="n">
        <v>0.015</v>
      </c>
      <c r="CF40" s="6" t="n">
        <v>0.24608</v>
      </c>
      <c r="CG40" s="6" t="n">
        <v>0.16405</v>
      </c>
      <c r="CH40" s="6" t="n">
        <v>0.08202</v>
      </c>
      <c r="CI40" s="6" t="n">
        <v>0</v>
      </c>
      <c r="CJ40" s="6" t="n">
        <v>0.2871</v>
      </c>
      <c r="CK40" s="6" t="n">
        <v>0.20507</v>
      </c>
      <c r="CL40" s="6" t="n">
        <v>0.12303</v>
      </c>
      <c r="CM40" s="6" t="n">
        <v>0</v>
      </c>
      <c r="CN40" s="6" t="n">
        <v>0.32812</v>
      </c>
      <c r="CO40" s="6" t="n">
        <v>0.24608</v>
      </c>
      <c r="CP40" s="6" t="n">
        <v>0.16405</v>
      </c>
      <c r="CQ40" s="6" t="n">
        <v>0</v>
      </c>
      <c r="CR40" s="6" t="n"/>
      <c r="CS40" t="n">
        <v>0</v>
      </c>
      <c r="CT40" t="n">
        <v>135000</v>
      </c>
      <c r="CU40" t="n">
        <v>190000</v>
      </c>
      <c r="CV40" t="n">
        <v>0.3</v>
      </c>
      <c r="CW40" t="n">
        <v>0.37</v>
      </c>
      <c r="CX40" t="n">
        <v>0.45</v>
      </c>
      <c r="CY40" t="n">
        <v>0</v>
      </c>
    </row>
    <row r="41">
      <c r="A41" s="6" t="inlineStr">
        <is>
          <t>2024-25</t>
        </is>
      </c>
      <c r="B41" s="6" t="n">
        <v>0</v>
      </c>
      <c r="C41" s="6" t="n">
        <v>18200</v>
      </c>
      <c r="D41" s="6" t="n">
        <v>45000</v>
      </c>
      <c r="E41" s="6" t="n">
        <v>0</v>
      </c>
      <c r="F41" s="6" t="n">
        <v>54435</v>
      </c>
      <c r="G41" s="6" t="n">
        <v>62851</v>
      </c>
      <c r="H41" s="6" t="n">
        <v>66621</v>
      </c>
      <c r="I41" s="6" t="n">
        <v>70619</v>
      </c>
      <c r="J41" s="6" t="n">
        <v>74856</v>
      </c>
      <c r="K41" s="6" t="n">
        <v>135000</v>
      </c>
      <c r="L41" s="6" t="n">
        <v>79347</v>
      </c>
      <c r="M41" s="6" t="n">
        <v>84108</v>
      </c>
      <c r="N41" s="6" t="n">
        <v>89155</v>
      </c>
      <c r="O41" s="6" t="n">
        <v>94504</v>
      </c>
      <c r="P41" s="6" t="n">
        <v>100175</v>
      </c>
      <c r="Q41" s="6" t="n">
        <v>106186</v>
      </c>
      <c r="R41" s="6" t="n">
        <v>112557</v>
      </c>
      <c r="S41" s="6" t="n">
        <v>119310</v>
      </c>
      <c r="T41" s="6" t="n">
        <v>126468</v>
      </c>
      <c r="U41" s="6" t="n">
        <v>134057</v>
      </c>
      <c r="V41" s="6" t="n">
        <v>190000</v>
      </c>
      <c r="W41" s="6" t="n">
        <v>142101</v>
      </c>
      <c r="X41" s="6" t="n">
        <v>150627</v>
      </c>
      <c r="Y41" s="6" t="n">
        <v>159664</v>
      </c>
      <c r="Z41" s="6" t="n">
        <v>27222</v>
      </c>
      <c r="AA41" s="6" t="n">
        <v>34027</v>
      </c>
      <c r="AB41" s="6" t="n">
        <v>0.02</v>
      </c>
      <c r="AC41" s="6" t="n">
        <v>45907</v>
      </c>
      <c r="AD41" s="6" t="n">
        <v>4216</v>
      </c>
      <c r="AE41" s="6" t="n">
        <v>97000</v>
      </c>
      <c r="AF41" s="6" t="n">
        <v>113000</v>
      </c>
      <c r="AG41" s="6" t="n">
        <v>151000</v>
      </c>
      <c r="AH41" s="6" t="n">
        <v>0.7</v>
      </c>
      <c r="AI41" s="6" t="n">
        <v>0.88</v>
      </c>
      <c r="AJ41" s="6" t="n">
        <v>20000</v>
      </c>
      <c r="AK41" s="6" t="n">
        <v>30000</v>
      </c>
      <c r="AL41" s="6" t="n">
        <v>0</v>
      </c>
      <c r="AM41" s="6" t="n">
        <v>0.16</v>
      </c>
      <c r="AN41" s="6" t="n">
        <v>700</v>
      </c>
      <c r="AO41" s="6" t="n">
        <v>37500</v>
      </c>
      <c r="AP41" s="6" t="n">
        <v>0.05</v>
      </c>
      <c r="AQ41" s="6" t="n">
        <v>45000</v>
      </c>
      <c r="AR41" s="6" t="n">
        <v>0.015</v>
      </c>
      <c r="AS41" s="6" t="n">
        <v>66667</v>
      </c>
      <c r="AT41" s="6" t="n">
        <v>0.16</v>
      </c>
      <c r="AU41" s="6" t="n">
        <v>1000</v>
      </c>
      <c r="AV41" s="6" t="n">
        <v>0.3</v>
      </c>
      <c r="AW41" s="6" t="n">
        <v>0</v>
      </c>
      <c r="AX41" s="6" t="n">
        <v>0.01</v>
      </c>
      <c r="AY41" s="6" t="n">
        <v>0.02</v>
      </c>
      <c r="AZ41" s="6" t="n">
        <v>0.025</v>
      </c>
      <c r="BA41" s="6" t="n">
        <v>0.03</v>
      </c>
      <c r="BB41" s="6" t="n">
        <v>0.035</v>
      </c>
      <c r="BC41" s="6" t="n">
        <v>0.37</v>
      </c>
      <c r="BD41" s="6" t="n">
        <v>0.04</v>
      </c>
      <c r="BE41" s="6" t="n">
        <v>0.045</v>
      </c>
      <c r="BF41" s="6" t="n">
        <v>0.05</v>
      </c>
      <c r="BG41" s="6" t="n">
        <v>0.055</v>
      </c>
      <c r="BH41" s="6" t="n">
        <v>0.06</v>
      </c>
      <c r="BI41" s="6" t="n">
        <v>0.065</v>
      </c>
      <c r="BJ41" s="6" t="n">
        <v>0.07000000000000001</v>
      </c>
      <c r="BK41" s="6" t="n">
        <v>0.075</v>
      </c>
      <c r="BL41" s="6" t="n">
        <v>0.08</v>
      </c>
      <c r="BM41" s="6" t="n">
        <v>0.08500000000000001</v>
      </c>
      <c r="BN41" s="6" t="n">
        <v>0.45</v>
      </c>
      <c r="BO41" s="6" t="n">
        <v>0.09</v>
      </c>
      <c r="BP41" s="6" t="n">
        <v>0.095</v>
      </c>
      <c r="BQ41" s="6" t="n">
        <v>0.1</v>
      </c>
      <c r="BR41" s="6" t="inlineStr">
        <is>
          <t>bracket</t>
        </is>
      </c>
      <c r="BS41" s="6" t="inlineStr">
        <is>
          <t>bracket year — see the schedule above</t>
        </is>
      </c>
      <c r="BT41" s="6" t="inlineStr">
        <is>
          <t>bracket year — see the schedule above</t>
        </is>
      </c>
      <c r="BU41" s="6" t="inlineStr">
        <is>
          <t>bracket year — see the schedule above</t>
        </is>
      </c>
      <c r="BV41" s="6" t="inlineStr">
        <is>
          <t>bracket year — see the schedule above</t>
        </is>
      </c>
      <c r="BW41" s="6" t="inlineStr">
        <is>
          <t>bracket year — see the schedule above</t>
        </is>
      </c>
      <c r="BX41" s="6" t="n">
        <v>0.5</v>
      </c>
      <c r="BY41" s="6" t="inlineStr">
        <is>
          <t>discount</t>
        </is>
      </c>
      <c r="BZ41" s="6" t="n">
        <v>194000</v>
      </c>
      <c r="CA41" s="6" t="n">
        <v>226000</v>
      </c>
      <c r="CB41" s="6" t="n">
        <v>302000</v>
      </c>
      <c r="CC41" s="6" t="n">
        <v>0.01</v>
      </c>
      <c r="CD41" s="6" t="n">
        <v>0.0125</v>
      </c>
      <c r="CE41" s="6" t="n">
        <v>0.015</v>
      </c>
      <c r="CF41" s="6" t="n">
        <v>0.24608</v>
      </c>
      <c r="CG41" s="6" t="n">
        <v>0.16405</v>
      </c>
      <c r="CH41" s="6" t="n">
        <v>0.08202</v>
      </c>
      <c r="CI41" s="6" t="n">
        <v>0</v>
      </c>
      <c r="CJ41" s="6" t="n">
        <v>0.2871</v>
      </c>
      <c r="CK41" s="6" t="n">
        <v>0.20507</v>
      </c>
      <c r="CL41" s="6" t="n">
        <v>0.12303</v>
      </c>
      <c r="CM41" s="6" t="n">
        <v>0</v>
      </c>
      <c r="CN41" s="6" t="n">
        <v>0.32812</v>
      </c>
      <c r="CO41" s="6" t="n">
        <v>0.24608</v>
      </c>
      <c r="CP41" s="6" t="n">
        <v>0.16405</v>
      </c>
      <c r="CQ41" s="6" t="n">
        <v>0</v>
      </c>
      <c r="CR41" s="6" t="n"/>
      <c r="CS41" t="n">
        <v>0</v>
      </c>
      <c r="CT41" t="n">
        <v>135000</v>
      </c>
      <c r="CU41" t="n">
        <v>190000</v>
      </c>
      <c r="CV41" t="n">
        <v>0.3</v>
      </c>
      <c r="CW41" t="n">
        <v>0.37</v>
      </c>
      <c r="CX41" t="n">
        <v>0.45</v>
      </c>
      <c r="CY41" t="n">
        <v>0</v>
      </c>
    </row>
    <row r="42">
      <c r="A42" s="6" t="inlineStr">
        <is>
          <t>2023-24</t>
        </is>
      </c>
      <c r="B42" s="6" t="n">
        <v>0</v>
      </c>
      <c r="C42" s="6" t="n">
        <v>18200</v>
      </c>
      <c r="D42" s="6" t="n">
        <v>45000</v>
      </c>
      <c r="E42" s="6" t="n">
        <v>0</v>
      </c>
      <c r="F42" s="6" t="n">
        <v>51550</v>
      </c>
      <c r="G42" s="6" t="n">
        <v>59519</v>
      </c>
      <c r="H42" s="6" t="n">
        <v>63090</v>
      </c>
      <c r="I42" s="6" t="n">
        <v>66876</v>
      </c>
      <c r="J42" s="6" t="n">
        <v>70889</v>
      </c>
      <c r="K42" s="6" t="n">
        <v>120000</v>
      </c>
      <c r="L42" s="6" t="n">
        <v>75141</v>
      </c>
      <c r="M42" s="6" t="n">
        <v>79650</v>
      </c>
      <c r="N42" s="6" t="n">
        <v>84430</v>
      </c>
      <c r="O42" s="6" t="n">
        <v>89495</v>
      </c>
      <c r="P42" s="6" t="n">
        <v>94866</v>
      </c>
      <c r="Q42" s="6" t="n">
        <v>100558</v>
      </c>
      <c r="R42" s="6" t="n">
        <v>106591</v>
      </c>
      <c r="S42" s="6" t="n">
        <v>112986</v>
      </c>
      <c r="T42" s="6" t="n">
        <v>119765</v>
      </c>
      <c r="U42" s="6" t="n">
        <v>126951</v>
      </c>
      <c r="V42" s="6" t="n">
        <v>180000</v>
      </c>
      <c r="W42" s="6" t="n">
        <v>134569</v>
      </c>
      <c r="X42" s="6" t="n">
        <v>142643</v>
      </c>
      <c r="Y42" s="6" t="n">
        <v>151201</v>
      </c>
      <c r="Z42" s="6" t="n">
        <v>26000</v>
      </c>
      <c r="AA42" s="6" t="n">
        <v>32500</v>
      </c>
      <c r="AB42" s="6" t="n">
        <v>0.02</v>
      </c>
      <c r="AC42" s="6" t="n">
        <v>43846</v>
      </c>
      <c r="AD42" s="6" t="n">
        <v>4027</v>
      </c>
      <c r="AE42" s="6" t="n">
        <v>93000</v>
      </c>
      <c r="AF42" s="6" t="n">
        <v>108000</v>
      </c>
      <c r="AG42" s="6" t="n">
        <v>144000</v>
      </c>
      <c r="AH42" s="6" t="n">
        <v>0.67</v>
      </c>
      <c r="AI42" s="6" t="n">
        <v>0.85</v>
      </c>
      <c r="AJ42" s="6" t="n">
        <v>20000</v>
      </c>
      <c r="AK42" s="6" t="n">
        <v>27500</v>
      </c>
      <c r="AL42" s="6" t="n">
        <v>0</v>
      </c>
      <c r="AM42" s="6" t="n">
        <v>0.19</v>
      </c>
      <c r="AN42" s="6" t="n">
        <v>700</v>
      </c>
      <c r="AO42" s="6" t="n">
        <v>37500</v>
      </c>
      <c r="AP42" s="6" t="n">
        <v>0.05</v>
      </c>
      <c r="AQ42" s="6" t="n">
        <v>45000</v>
      </c>
      <c r="AR42" s="6" t="n">
        <v>0.015</v>
      </c>
      <c r="AS42" s="6" t="n">
        <v>66667</v>
      </c>
      <c r="AT42" s="6" t="n">
        <v>0.16</v>
      </c>
      <c r="AU42" s="6" t="n">
        <v>1000</v>
      </c>
      <c r="AV42" s="6" t="n">
        <v>0.325</v>
      </c>
      <c r="AW42" s="6" t="n">
        <v>0</v>
      </c>
      <c r="AX42" s="6" t="n">
        <v>0.01</v>
      </c>
      <c r="AY42" s="6" t="n">
        <v>0.02</v>
      </c>
      <c r="AZ42" s="6" t="n">
        <v>0.025</v>
      </c>
      <c r="BA42" s="6" t="n">
        <v>0.03</v>
      </c>
      <c r="BB42" s="6" t="n">
        <v>0.035</v>
      </c>
      <c r="BC42" s="6" t="n">
        <v>0.37</v>
      </c>
      <c r="BD42" s="6" t="n">
        <v>0.04</v>
      </c>
      <c r="BE42" s="6" t="n">
        <v>0.045</v>
      </c>
      <c r="BF42" s="6" t="n">
        <v>0.05</v>
      </c>
      <c r="BG42" s="6" t="n">
        <v>0.055</v>
      </c>
      <c r="BH42" s="6" t="n">
        <v>0.06</v>
      </c>
      <c r="BI42" s="6" t="n">
        <v>0.065</v>
      </c>
      <c r="BJ42" s="6" t="n">
        <v>0.07000000000000001</v>
      </c>
      <c r="BK42" s="6" t="n">
        <v>0.075</v>
      </c>
      <c r="BL42" s="6" t="n">
        <v>0.08</v>
      </c>
      <c r="BM42" s="6" t="n">
        <v>0.08500000000000001</v>
      </c>
      <c r="BN42" s="6" t="n">
        <v>0.45</v>
      </c>
      <c r="BO42" s="6" t="n">
        <v>0.09</v>
      </c>
      <c r="BP42" s="6" t="n">
        <v>0.095</v>
      </c>
      <c r="BQ42" s="6" t="n">
        <v>0.1</v>
      </c>
      <c r="BR42" s="6" t="inlineStr">
        <is>
          <t>bracket</t>
        </is>
      </c>
      <c r="BS42" s="6" t="inlineStr">
        <is>
          <t>bracket year — see the schedule above</t>
        </is>
      </c>
      <c r="BT42" s="6" t="inlineStr">
        <is>
          <t>bracket year — see the schedule above</t>
        </is>
      </c>
      <c r="BU42" s="6" t="inlineStr">
        <is>
          <t>bracket year — see the schedule above</t>
        </is>
      </c>
      <c r="BV42" s="6" t="inlineStr">
        <is>
          <t>bracket year — see the schedule above</t>
        </is>
      </c>
      <c r="BW42" s="6" t="inlineStr">
        <is>
          <t>bracket year — see the schedule above</t>
        </is>
      </c>
      <c r="BX42" s="6" t="n">
        <v>0.5</v>
      </c>
      <c r="BY42" s="6" t="inlineStr">
        <is>
          <t>discount</t>
        </is>
      </c>
      <c r="BZ42" s="6" t="n">
        <v>186000</v>
      </c>
      <c r="CA42" s="6" t="n">
        <v>216000</v>
      </c>
      <c r="CB42" s="6" t="n">
        <v>288000</v>
      </c>
      <c r="CC42" s="6" t="n">
        <v>0.01</v>
      </c>
      <c r="CD42" s="6" t="n">
        <v>0.0125</v>
      </c>
      <c r="CE42" s="6" t="n">
        <v>0.015</v>
      </c>
      <c r="CF42" s="6" t="n">
        <v>0.24608</v>
      </c>
      <c r="CG42" s="6" t="n">
        <v>0.16405</v>
      </c>
      <c r="CH42" s="6" t="n">
        <v>0.08202</v>
      </c>
      <c r="CI42" s="6" t="n">
        <v>0</v>
      </c>
      <c r="CJ42" s="6" t="n">
        <v>0.2871</v>
      </c>
      <c r="CK42" s="6" t="n">
        <v>0.20507</v>
      </c>
      <c r="CL42" s="6" t="n">
        <v>0.12303</v>
      </c>
      <c r="CM42" s="6" t="n">
        <v>0</v>
      </c>
      <c r="CN42" s="6" t="n">
        <v>0.32812</v>
      </c>
      <c r="CO42" s="6" t="n">
        <v>0.24608</v>
      </c>
      <c r="CP42" s="6" t="n">
        <v>0.16405</v>
      </c>
      <c r="CQ42" s="6" t="n">
        <v>0</v>
      </c>
      <c r="CR42" s="6" t="inlineStr">
        <is>
          <t>phiRebate: carried: the percentages are the reviewed FY2024-25/FY2025-26 set. The rebate adjustment factor has been 1.000 every 1 April since 2021, so the same set covers this year structurally — but no in-repo source states them FOR this year, and nobody has checked them against it</t>
        </is>
      </c>
      <c r="CS42" t="n">
        <v>0</v>
      </c>
      <c r="CT42" t="n">
        <v>120000</v>
      </c>
      <c r="CU42" t="n">
        <v>180000</v>
      </c>
      <c r="CV42" t="n">
        <v>0.325</v>
      </c>
      <c r="CW42" t="n">
        <v>0.37</v>
      </c>
      <c r="CX42" t="n">
        <v>0.45</v>
      </c>
      <c r="CY42" t="n">
        <v>0</v>
      </c>
    </row>
    <row r="43">
      <c r="A43" s="6" t="inlineStr">
        <is>
          <t>2022-23</t>
        </is>
      </c>
      <c r="B43" s="6" t="n">
        <v>0</v>
      </c>
      <c r="C43" s="6" t="n">
        <v>18200</v>
      </c>
      <c r="D43" s="6" t="n">
        <v>45000</v>
      </c>
      <c r="E43" s="6" t="n">
        <v>0</v>
      </c>
      <c r="F43" s="6" t="n">
        <v>48361</v>
      </c>
      <c r="G43" s="6" t="n">
        <v>55837</v>
      </c>
      <c r="H43" s="6" t="n">
        <v>59187</v>
      </c>
      <c r="I43" s="6" t="n">
        <v>62739</v>
      </c>
      <c r="J43" s="6" t="n">
        <v>66503</v>
      </c>
      <c r="K43" s="6" t="n">
        <v>120000</v>
      </c>
      <c r="L43" s="6" t="n">
        <v>70493</v>
      </c>
      <c r="M43" s="6" t="n">
        <v>74723</v>
      </c>
      <c r="N43" s="6" t="n">
        <v>79207</v>
      </c>
      <c r="O43" s="6" t="n">
        <v>83959</v>
      </c>
      <c r="P43" s="6" t="n">
        <v>88997</v>
      </c>
      <c r="Q43" s="6" t="n">
        <v>94337</v>
      </c>
      <c r="R43" s="6" t="n">
        <v>99997</v>
      </c>
      <c r="S43" s="6" t="n">
        <v>105997</v>
      </c>
      <c r="T43" s="6" t="n">
        <v>112356</v>
      </c>
      <c r="U43" s="6" t="n">
        <v>119098</v>
      </c>
      <c r="V43" s="6" t="n">
        <v>180000</v>
      </c>
      <c r="W43" s="6" t="n">
        <v>126244</v>
      </c>
      <c r="X43" s="6" t="n">
        <v>133819</v>
      </c>
      <c r="Y43" s="6" t="n">
        <v>141848</v>
      </c>
      <c r="Z43" s="6" t="n">
        <v>24276</v>
      </c>
      <c r="AA43" s="6" t="n">
        <v>30345</v>
      </c>
      <c r="AB43" s="6" t="n">
        <v>0.02</v>
      </c>
      <c r="AC43" s="6" t="n">
        <v>40939</v>
      </c>
      <c r="AD43" s="6" t="n">
        <v>3760</v>
      </c>
      <c r="AE43" s="6" t="n">
        <v>90000</v>
      </c>
      <c r="AF43" s="6" t="n">
        <v>105000</v>
      </c>
      <c r="AG43" s="6" t="n">
        <v>140000</v>
      </c>
      <c r="AH43" s="6" t="n">
        <v>0.67</v>
      </c>
      <c r="AI43" s="6" t="n">
        <v>0.78</v>
      </c>
      <c r="AJ43" s="6" t="inlineStr">
        <is>
          <t>Full expensing — no cap</t>
        </is>
      </c>
      <c r="AK43" s="6" t="n">
        <v>27500</v>
      </c>
      <c r="AL43" s="6" t="n">
        <v>0</v>
      </c>
      <c r="AM43" s="6" t="n">
        <v>0.19</v>
      </c>
      <c r="AN43" s="6" t="n">
        <v>700</v>
      </c>
      <c r="AO43" s="6" t="n">
        <v>37500</v>
      </c>
      <c r="AP43" s="6" t="n">
        <v>0.05</v>
      </c>
      <c r="AQ43" s="6" t="n">
        <v>45000</v>
      </c>
      <c r="AR43" s="6" t="n">
        <v>0.015</v>
      </c>
      <c r="AS43" s="6" t="n">
        <v>66667</v>
      </c>
      <c r="AT43" s="6" t="n">
        <v>0.16</v>
      </c>
      <c r="AU43" s="6" t="n">
        <v>1000</v>
      </c>
      <c r="AV43" s="6" t="n">
        <v>0.325</v>
      </c>
      <c r="AW43" s="6" t="n">
        <v>0</v>
      </c>
      <c r="AX43" s="6" t="n">
        <v>0.01</v>
      </c>
      <c r="AY43" s="6" t="n">
        <v>0.02</v>
      </c>
      <c r="AZ43" s="6" t="n">
        <v>0.025</v>
      </c>
      <c r="BA43" s="6" t="n">
        <v>0.03</v>
      </c>
      <c r="BB43" s="6" t="n">
        <v>0.035</v>
      </c>
      <c r="BC43" s="6" t="n">
        <v>0.37</v>
      </c>
      <c r="BD43" s="6" t="n">
        <v>0.04</v>
      </c>
      <c r="BE43" s="6" t="n">
        <v>0.045</v>
      </c>
      <c r="BF43" s="6" t="n">
        <v>0.05</v>
      </c>
      <c r="BG43" s="6" t="n">
        <v>0.055</v>
      </c>
      <c r="BH43" s="6" t="n">
        <v>0.06</v>
      </c>
      <c r="BI43" s="6" t="n">
        <v>0.065</v>
      </c>
      <c r="BJ43" s="6" t="n">
        <v>0.07000000000000001</v>
      </c>
      <c r="BK43" s="6" t="n">
        <v>0.075</v>
      </c>
      <c r="BL43" s="6" t="n">
        <v>0.08</v>
      </c>
      <c r="BM43" s="6" t="n">
        <v>0.08500000000000001</v>
      </c>
      <c r="BN43" s="6" t="n">
        <v>0.45</v>
      </c>
      <c r="BO43" s="6" t="n">
        <v>0.09</v>
      </c>
      <c r="BP43" s="6" t="n">
        <v>0.095</v>
      </c>
      <c r="BQ43" s="6" t="n">
        <v>0.1</v>
      </c>
      <c r="BR43" s="6" t="inlineStr">
        <is>
          <t>bracket</t>
        </is>
      </c>
      <c r="BS43" s="6" t="inlineStr">
        <is>
          <t>bracket year — see the schedule above</t>
        </is>
      </c>
      <c r="BT43" s="6" t="inlineStr">
        <is>
          <t>bracket year — see the schedule above</t>
        </is>
      </c>
      <c r="BU43" s="6" t="inlineStr">
        <is>
          <t>bracket year — see the schedule above</t>
        </is>
      </c>
      <c r="BV43" s="6" t="inlineStr">
        <is>
          <t>bracket year — see the schedule above</t>
        </is>
      </c>
      <c r="BW43" s="6" t="inlineStr">
        <is>
          <t>bracket year — see the schedule above</t>
        </is>
      </c>
      <c r="BX43" s="6" t="n">
        <v>0.5</v>
      </c>
      <c r="BY43" s="6" t="inlineStr">
        <is>
          <t>discount</t>
        </is>
      </c>
      <c r="BZ43" s="6" t="n">
        <v>180000</v>
      </c>
      <c r="CA43" s="6" t="n">
        <v>210000</v>
      </c>
      <c r="CB43" s="6" t="n">
        <v>280000</v>
      </c>
      <c r="CC43" s="6" t="n">
        <v>0.01</v>
      </c>
      <c r="CD43" s="6" t="n">
        <v>0.0125</v>
      </c>
      <c r="CE43" s="6" t="n">
        <v>0.015</v>
      </c>
      <c r="CF43" s="6" t="n">
        <v>0.24608</v>
      </c>
      <c r="CG43" s="6" t="n">
        <v>0.16405</v>
      </c>
      <c r="CH43" s="6" t="n">
        <v>0.08202</v>
      </c>
      <c r="CI43" s="6" t="n">
        <v>0</v>
      </c>
      <c r="CJ43" s="6" t="n">
        <v>0.2871</v>
      </c>
      <c r="CK43" s="6" t="n">
        <v>0.20507</v>
      </c>
      <c r="CL43" s="6" t="n">
        <v>0.12303</v>
      </c>
      <c r="CM43" s="6" t="n">
        <v>0</v>
      </c>
      <c r="CN43" s="6" t="n">
        <v>0.32812</v>
      </c>
      <c r="CO43" s="6" t="n">
        <v>0.24608</v>
      </c>
      <c r="CP43" s="6" t="n">
        <v>0.16405</v>
      </c>
      <c r="CQ43" s="6" t="n">
        <v>0</v>
      </c>
      <c r="CR43" s="6" t="inlineStr">
        <is>
          <t>phiRebate: carried: the percentages are the reviewed FY2024-25/FY2025-26 set. The rebate adjustment factor has been 1.000 every 1 April since 2021, so the same set covers this year structurally — but no in-repo source states them FOR this year, and nobody has checked them against it</t>
        </is>
      </c>
      <c r="CS43" t="n">
        <v>0</v>
      </c>
      <c r="CT43" t="n">
        <v>120000</v>
      </c>
      <c r="CU43" t="n">
        <v>180000</v>
      </c>
      <c r="CV43" t="n">
        <v>0.325</v>
      </c>
      <c r="CW43" t="n">
        <v>0.37</v>
      </c>
      <c r="CX43" t="n">
        <v>0.45</v>
      </c>
      <c r="CY43" t="n">
        <v>0</v>
      </c>
    </row>
    <row r="44">
      <c r="A44" s="6" t="inlineStr">
        <is>
          <t>2021-22</t>
        </is>
      </c>
      <c r="B44" s="6" t="n">
        <v>0</v>
      </c>
      <c r="C44" s="6" t="n">
        <v>18200</v>
      </c>
      <c r="D44" s="6" t="n">
        <v>45000</v>
      </c>
      <c r="E44" s="6" t="n">
        <v>0</v>
      </c>
      <c r="F44" s="6" t="n">
        <v>47014</v>
      </c>
      <c r="G44" s="6" t="n">
        <v>54282</v>
      </c>
      <c r="H44" s="6" t="n">
        <v>57539</v>
      </c>
      <c r="I44" s="6" t="n">
        <v>60992</v>
      </c>
      <c r="J44" s="6" t="n">
        <v>64651</v>
      </c>
      <c r="K44" s="6" t="n">
        <v>120000</v>
      </c>
      <c r="L44" s="6" t="n">
        <v>68530</v>
      </c>
      <c r="M44" s="6" t="n">
        <v>72642</v>
      </c>
      <c r="N44" s="6" t="n">
        <v>77001</v>
      </c>
      <c r="O44" s="6" t="n">
        <v>81621</v>
      </c>
      <c r="P44" s="6" t="n">
        <v>86519</v>
      </c>
      <c r="Q44" s="6" t="n">
        <v>91710</v>
      </c>
      <c r="R44" s="6" t="n">
        <v>97213</v>
      </c>
      <c r="S44" s="6" t="n">
        <v>103045</v>
      </c>
      <c r="T44" s="6" t="n">
        <v>109227</v>
      </c>
      <c r="U44" s="6" t="n">
        <v>115679</v>
      </c>
      <c r="V44" s="6" t="n">
        <v>180000</v>
      </c>
      <c r="W44" s="6" t="n">
        <v>122729</v>
      </c>
      <c r="X44" s="6" t="n">
        <v>130092</v>
      </c>
      <c r="Y44" s="6" t="n">
        <v>137898</v>
      </c>
      <c r="Z44" s="6" t="n">
        <v>23365</v>
      </c>
      <c r="AA44" s="6" t="n">
        <v>29206</v>
      </c>
      <c r="AB44" s="6" t="n">
        <v>0.02</v>
      </c>
      <c r="AC44" s="6" t="n">
        <v>39402</v>
      </c>
      <c r="AD44" s="6" t="n">
        <v>3619</v>
      </c>
      <c r="AE44" s="6" t="n">
        <v>90000</v>
      </c>
      <c r="AF44" s="6" t="n">
        <v>105000</v>
      </c>
      <c r="AG44" s="6" t="n">
        <v>140000</v>
      </c>
      <c r="AH44" s="6" t="n">
        <v>0.52</v>
      </c>
      <c r="AI44" s="6" t="n">
        <v>0.72</v>
      </c>
      <c r="AJ44" s="6" t="inlineStr">
        <is>
          <t>Full expensing — no cap</t>
        </is>
      </c>
      <c r="AK44" s="6" t="n">
        <v>27500</v>
      </c>
      <c r="AL44" s="6" t="n">
        <v>0</v>
      </c>
      <c r="AM44" s="6" t="n">
        <v>0.19</v>
      </c>
      <c r="AN44" s="6" t="n">
        <v>700</v>
      </c>
      <c r="AO44" s="6" t="n">
        <v>37500</v>
      </c>
      <c r="AP44" s="6" t="n">
        <v>0.05</v>
      </c>
      <c r="AQ44" s="6" t="n">
        <v>45000</v>
      </c>
      <c r="AR44" s="6" t="n">
        <v>0.015</v>
      </c>
      <c r="AS44" s="6" t="n">
        <v>66667</v>
      </c>
      <c r="AT44" s="6" t="n">
        <v>0.16</v>
      </c>
      <c r="AU44" s="6" t="n">
        <v>1000</v>
      </c>
      <c r="AV44" s="6" t="n">
        <v>0.325</v>
      </c>
      <c r="AW44" s="6" t="n">
        <v>0</v>
      </c>
      <c r="AX44" s="6" t="n">
        <v>0.01</v>
      </c>
      <c r="AY44" s="6" t="n">
        <v>0.02</v>
      </c>
      <c r="AZ44" s="6" t="n">
        <v>0.025</v>
      </c>
      <c r="BA44" s="6" t="n">
        <v>0.03</v>
      </c>
      <c r="BB44" s="6" t="n">
        <v>0.035</v>
      </c>
      <c r="BC44" s="6" t="n">
        <v>0.37</v>
      </c>
      <c r="BD44" s="6" t="n">
        <v>0.04</v>
      </c>
      <c r="BE44" s="6" t="n">
        <v>0.045</v>
      </c>
      <c r="BF44" s="6" t="n">
        <v>0.05</v>
      </c>
      <c r="BG44" s="6" t="n">
        <v>0.055</v>
      </c>
      <c r="BH44" s="6" t="n">
        <v>0.06</v>
      </c>
      <c r="BI44" s="6" t="n">
        <v>0.065</v>
      </c>
      <c r="BJ44" s="6" t="n">
        <v>0.07000000000000001</v>
      </c>
      <c r="BK44" s="6" t="n">
        <v>0.075</v>
      </c>
      <c r="BL44" s="6" t="n">
        <v>0.08</v>
      </c>
      <c r="BM44" s="6" t="n">
        <v>0.08500000000000001</v>
      </c>
      <c r="BN44" s="6" t="n">
        <v>0.45</v>
      </c>
      <c r="BO44" s="6" t="n">
        <v>0.09</v>
      </c>
      <c r="BP44" s="6" t="n">
        <v>0.095</v>
      </c>
      <c r="BQ44" s="6" t="n">
        <v>0.1</v>
      </c>
      <c r="BR44" s="6" t="inlineStr">
        <is>
          <t>bracket</t>
        </is>
      </c>
      <c r="BS44" s="6" t="inlineStr">
        <is>
          <t>bracket year — see the schedule above</t>
        </is>
      </c>
      <c r="BT44" s="6" t="inlineStr">
        <is>
          <t>bracket year — see the schedule above</t>
        </is>
      </c>
      <c r="BU44" s="6" t="inlineStr">
        <is>
          <t>bracket year — see the schedule above</t>
        </is>
      </c>
      <c r="BV44" s="6" t="inlineStr">
        <is>
          <t>bracket year — see the schedule above</t>
        </is>
      </c>
      <c r="BW44" s="6" t="inlineStr">
        <is>
          <t>bracket year — see the schedule above</t>
        </is>
      </c>
      <c r="BX44" s="6" t="n">
        <v>0.5</v>
      </c>
      <c r="BY44" s="6" t="inlineStr">
        <is>
          <t>discount</t>
        </is>
      </c>
      <c r="BZ44" s="6" t="n">
        <v>180000</v>
      </c>
      <c r="CA44" s="6" t="n">
        <v>210000</v>
      </c>
      <c r="CB44" s="6" t="n">
        <v>280000</v>
      </c>
      <c r="CC44" s="6" t="n">
        <v>0.01</v>
      </c>
      <c r="CD44" s="6" t="n">
        <v>0.0125</v>
      </c>
      <c r="CE44" s="6" t="n">
        <v>0.015</v>
      </c>
      <c r="CF44" s="6" t="n">
        <v>0.24608</v>
      </c>
      <c r="CG44" s="6" t="n">
        <v>0.16405</v>
      </c>
      <c r="CH44" s="6" t="n">
        <v>0.08202</v>
      </c>
      <c r="CI44" s="6" t="n">
        <v>0</v>
      </c>
      <c r="CJ44" s="6" t="n">
        <v>0.2871</v>
      </c>
      <c r="CK44" s="6" t="n">
        <v>0.20507</v>
      </c>
      <c r="CL44" s="6" t="n">
        <v>0.12303</v>
      </c>
      <c r="CM44" s="6" t="n">
        <v>0</v>
      </c>
      <c r="CN44" s="6" t="n">
        <v>0.32812</v>
      </c>
      <c r="CO44" s="6" t="n">
        <v>0.24608</v>
      </c>
      <c r="CP44" s="6" t="n">
        <v>0.16405</v>
      </c>
      <c r="CQ44" s="6" t="n">
        <v>0</v>
      </c>
      <c r="CR44" s="6" t="inlineStr">
        <is>
          <t>phiRebate: carried: the percentages are the reviewed FY2024-25/FY2025-26 set. The rebate adjustment factor has been 1.000 every 1 April since 2021, so the same set covers this year structurally — but no in-repo source states them FOR this year, and nobody has checked them against it</t>
        </is>
      </c>
      <c r="CS44" t="n">
        <v>0</v>
      </c>
      <c r="CT44" t="n">
        <v>120000</v>
      </c>
      <c r="CU44" t="n">
        <v>180000</v>
      </c>
      <c r="CV44" t="n">
        <v>0.325</v>
      </c>
      <c r="CW44" t="n">
        <v>0.37</v>
      </c>
      <c r="CX44" t="n">
        <v>0.45</v>
      </c>
      <c r="CY44" t="n">
        <v>0</v>
      </c>
    </row>
    <row r="45">
      <c r="A45" s="6" t="inlineStr">
        <is>
          <t>2020-21</t>
        </is>
      </c>
      <c r="B45" s="6" t="n">
        <v>0</v>
      </c>
      <c r="C45" s="6" t="n">
        <v>18200</v>
      </c>
      <c r="D45" s="6" t="n">
        <v>45000</v>
      </c>
      <c r="E45" s="6" t="n">
        <v>0</v>
      </c>
      <c r="F45" s="6" t="n">
        <v>46620</v>
      </c>
      <c r="G45" s="6" t="n">
        <v>53827</v>
      </c>
      <c r="H45" s="6" t="n">
        <v>57056</v>
      </c>
      <c r="I45" s="6" t="n">
        <v>60480</v>
      </c>
      <c r="J45" s="6" t="n">
        <v>64109</v>
      </c>
      <c r="K45" s="6" t="n">
        <v>120000</v>
      </c>
      <c r="L45" s="6" t="n">
        <v>67955</v>
      </c>
      <c r="M45" s="6" t="n">
        <v>72032</v>
      </c>
      <c r="N45" s="6" t="n">
        <v>76355</v>
      </c>
      <c r="O45" s="6" t="n">
        <v>80936</v>
      </c>
      <c r="P45" s="6" t="n">
        <v>85793</v>
      </c>
      <c r="Q45" s="6" t="n">
        <v>90940</v>
      </c>
      <c r="R45" s="6" t="n">
        <v>96397</v>
      </c>
      <c r="S45" s="6" t="n">
        <v>102180</v>
      </c>
      <c r="T45" s="6" t="n">
        <v>108310</v>
      </c>
      <c r="U45" s="6" t="n">
        <v>114810</v>
      </c>
      <c r="V45" s="6" t="n">
        <v>180000</v>
      </c>
      <c r="W45" s="6" t="n">
        <v>121699</v>
      </c>
      <c r="X45" s="6" t="n">
        <v>129000</v>
      </c>
      <c r="Y45" s="6" t="n">
        <v>136740</v>
      </c>
      <c r="Z45" s="6" t="n">
        <v>23226</v>
      </c>
      <c r="AA45" s="6" t="n">
        <v>29032</v>
      </c>
      <c r="AB45" s="6" t="n">
        <v>0.02</v>
      </c>
      <c r="AC45" s="6" t="n">
        <v>39167</v>
      </c>
      <c r="AD45" s="6" t="n">
        <v>3597</v>
      </c>
      <c r="AE45" s="6" t="n">
        <v>90000</v>
      </c>
      <c r="AF45" s="6" t="n">
        <v>105000</v>
      </c>
      <c r="AG45" s="6" t="n">
        <v>140000</v>
      </c>
      <c r="AH45" s="6" t="n">
        <v>0.52</v>
      </c>
      <c r="AI45" s="6" t="n">
        <v>0.72</v>
      </c>
      <c r="AJ45" s="6" t="inlineStr">
        <is>
          <t>Full expensing — no cap</t>
        </is>
      </c>
      <c r="AK45" s="6" t="n">
        <v>25000</v>
      </c>
      <c r="AL45" s="6" t="n">
        <v>0</v>
      </c>
      <c r="AM45" s="6" t="n">
        <v>0.19</v>
      </c>
      <c r="AN45" s="6" t="n">
        <v>700</v>
      </c>
      <c r="AO45" s="6" t="n">
        <v>37500</v>
      </c>
      <c r="AP45" s="6" t="n">
        <v>0.05</v>
      </c>
      <c r="AQ45" s="6" t="n">
        <v>45000</v>
      </c>
      <c r="AR45" s="6" t="n">
        <v>0.015</v>
      </c>
      <c r="AS45" s="6" t="n">
        <v>66667</v>
      </c>
      <c r="AT45" s="6" t="n">
        <v>0.16</v>
      </c>
      <c r="AU45" s="6" t="n">
        <v>1000</v>
      </c>
      <c r="AV45" s="6" t="n">
        <v>0.325</v>
      </c>
      <c r="AW45" s="6" t="n">
        <v>0</v>
      </c>
      <c r="AX45" s="6" t="n">
        <v>0.01</v>
      </c>
      <c r="AY45" s="6" t="n">
        <v>0.02</v>
      </c>
      <c r="AZ45" s="6" t="n">
        <v>0.025</v>
      </c>
      <c r="BA45" s="6" t="n">
        <v>0.03</v>
      </c>
      <c r="BB45" s="6" t="n">
        <v>0.035</v>
      </c>
      <c r="BC45" s="6" t="n">
        <v>0.37</v>
      </c>
      <c r="BD45" s="6" t="n">
        <v>0.04</v>
      </c>
      <c r="BE45" s="6" t="n">
        <v>0.045</v>
      </c>
      <c r="BF45" s="6" t="n">
        <v>0.05</v>
      </c>
      <c r="BG45" s="6" t="n">
        <v>0.055</v>
      </c>
      <c r="BH45" s="6" t="n">
        <v>0.06</v>
      </c>
      <c r="BI45" s="6" t="n">
        <v>0.065</v>
      </c>
      <c r="BJ45" s="6" t="n">
        <v>0.07000000000000001</v>
      </c>
      <c r="BK45" s="6" t="n">
        <v>0.075</v>
      </c>
      <c r="BL45" s="6" t="n">
        <v>0.08</v>
      </c>
      <c r="BM45" s="6" t="n">
        <v>0.08500000000000001</v>
      </c>
      <c r="BN45" s="6" t="n">
        <v>0.45</v>
      </c>
      <c r="BO45" s="6" t="n">
        <v>0.09</v>
      </c>
      <c r="BP45" s="6" t="n">
        <v>0.095</v>
      </c>
      <c r="BQ45" s="6" t="n">
        <v>0.1</v>
      </c>
      <c r="BR45" s="6" t="inlineStr">
        <is>
          <t>bracket</t>
        </is>
      </c>
      <c r="BS45" s="6" t="inlineStr">
        <is>
          <t>bracket year — see the schedule above</t>
        </is>
      </c>
      <c r="BT45" s="6" t="inlineStr">
        <is>
          <t>bracket year — see the schedule above</t>
        </is>
      </c>
      <c r="BU45" s="6" t="inlineStr">
        <is>
          <t>bracket year — see the schedule above</t>
        </is>
      </c>
      <c r="BV45" s="6" t="inlineStr">
        <is>
          <t>bracket year — see the schedule above</t>
        </is>
      </c>
      <c r="BW45" s="6" t="inlineStr">
        <is>
          <t>bracket year — see the schedule above</t>
        </is>
      </c>
      <c r="BX45" s="6" t="n">
        <v>0.5</v>
      </c>
      <c r="BY45" s="6" t="inlineStr">
        <is>
          <t>discount</t>
        </is>
      </c>
      <c r="BZ45" s="6" t="n">
        <v>180000</v>
      </c>
      <c r="CA45" s="6" t="n">
        <v>210000</v>
      </c>
      <c r="CB45" s="6" t="n">
        <v>280000</v>
      </c>
      <c r="CC45" s="6" t="n">
        <v>0.01</v>
      </c>
      <c r="CD45" s="6" t="n">
        <v>0.0125</v>
      </c>
      <c r="CE45" s="6" t="n">
        <v>0.015</v>
      </c>
      <c r="CF45" s="6" t="inlineStr">
        <is>
          <t>Rate changed 1 April — per-period working required</t>
        </is>
      </c>
      <c r="CG45" s="6" t="inlineStr">
        <is>
          <t>Rate changed 1 April — per-period working required</t>
        </is>
      </c>
      <c r="CH45" s="6" t="inlineStr">
        <is>
          <t>Rate changed 1 April — per-period working required</t>
        </is>
      </c>
      <c r="CI45" s="6" t="inlineStr">
        <is>
          <t>Rate changed 1 April — per-period working required</t>
        </is>
      </c>
      <c r="CJ45" s="6" t="inlineStr">
        <is>
          <t>Rate changed 1 April — per-period working required</t>
        </is>
      </c>
      <c r="CK45" s="6" t="inlineStr">
        <is>
          <t>Rate changed 1 April — per-period working required</t>
        </is>
      </c>
      <c r="CL45" s="6" t="inlineStr">
        <is>
          <t>Rate changed 1 April — per-period working required</t>
        </is>
      </c>
      <c r="CM45" s="6" t="inlineStr">
        <is>
          <t>Rate changed 1 April — per-period working required</t>
        </is>
      </c>
      <c r="CN45" s="6" t="inlineStr">
        <is>
          <t>Rate changed 1 April — per-period working required</t>
        </is>
      </c>
      <c r="CO45" s="6" t="inlineStr">
        <is>
          <t>Rate changed 1 April — per-period working required</t>
        </is>
      </c>
      <c r="CP45" s="6" t="inlineStr">
        <is>
          <t>Rate changed 1 April — per-period working required</t>
        </is>
      </c>
      <c r="CQ45" s="6" t="inlineStr">
        <is>
          <t>Rate changed 1 April — per-period working required</t>
        </is>
      </c>
      <c r="CR45" s="6" t="n"/>
      <c r="CS45" t="n">
        <v>0</v>
      </c>
      <c r="CT45" t="n">
        <v>120000</v>
      </c>
      <c r="CU45" t="n">
        <v>180000</v>
      </c>
      <c r="CV45" t="n">
        <v>0.325</v>
      </c>
      <c r="CW45" t="n">
        <v>0.37</v>
      </c>
      <c r="CX45" t="n">
        <v>0.45</v>
      </c>
      <c r="CY45" t="n">
        <v>0</v>
      </c>
    </row>
    <row r="46">
      <c r="A46" s="6" t="inlineStr">
        <is>
          <t>2019-20</t>
        </is>
      </c>
      <c r="B46" s="6" t="n">
        <v>0</v>
      </c>
      <c r="C46" s="6" t="n">
        <v>18200</v>
      </c>
      <c r="D46" s="6" t="n">
        <v>37000</v>
      </c>
      <c r="E46" s="6" t="n">
        <v>0</v>
      </c>
      <c r="F46" s="6" t="n">
        <v>45881</v>
      </c>
      <c r="G46" s="6" t="n">
        <v>52974</v>
      </c>
      <c r="H46" s="6" t="n">
        <v>56152</v>
      </c>
      <c r="I46" s="6" t="n">
        <v>59522</v>
      </c>
      <c r="J46" s="6" t="n">
        <v>63093</v>
      </c>
      <c r="K46" s="6" t="n">
        <v>90000</v>
      </c>
      <c r="L46" s="6" t="n">
        <v>66878</v>
      </c>
      <c r="M46" s="6" t="n">
        <v>70891</v>
      </c>
      <c r="N46" s="6" t="n">
        <v>75145</v>
      </c>
      <c r="O46" s="6" t="n">
        <v>79653</v>
      </c>
      <c r="P46" s="6" t="n">
        <v>84433</v>
      </c>
      <c r="Q46" s="6" t="n">
        <v>89499</v>
      </c>
      <c r="R46" s="6" t="n">
        <v>94869</v>
      </c>
      <c r="S46" s="6" t="n">
        <v>100561</v>
      </c>
      <c r="T46" s="6" t="n">
        <v>106594</v>
      </c>
      <c r="U46" s="6" t="n">
        <v>112990</v>
      </c>
      <c r="V46" s="6" t="n">
        <v>180000</v>
      </c>
      <c r="W46" s="6" t="n">
        <v>119770</v>
      </c>
      <c r="X46" s="6" t="n">
        <v>126956</v>
      </c>
      <c r="Y46" s="6" t="n">
        <v>134573</v>
      </c>
      <c r="Z46" s="6" t="n">
        <v>22801</v>
      </c>
      <c r="AA46" s="6" t="n">
        <v>28501</v>
      </c>
      <c r="AB46" s="6" t="n">
        <v>0.02</v>
      </c>
      <c r="AC46" s="6" t="n">
        <v>38474</v>
      </c>
      <c r="AD46" s="6" t="n">
        <v>3533</v>
      </c>
      <c r="AE46" s="6" t="n">
        <v>90000</v>
      </c>
      <c r="AF46" s="6" t="n">
        <v>105000</v>
      </c>
      <c r="AG46" s="6" t="n">
        <v>140000</v>
      </c>
      <c r="AH46" s="6" t="n">
        <v>0.52</v>
      </c>
      <c r="AI46" s="6" t="n">
        <v>0.68</v>
      </c>
      <c r="AJ46" s="6" t="n">
        <v>150000</v>
      </c>
      <c r="AK46" s="6" t="n">
        <v>25000</v>
      </c>
      <c r="AL46" s="6" t="n">
        <v>0</v>
      </c>
      <c r="AM46" s="6" t="n">
        <v>0.19</v>
      </c>
      <c r="AN46" s="6" t="n">
        <v>445</v>
      </c>
      <c r="AO46" s="6" t="n">
        <v>37000</v>
      </c>
      <c r="AP46" s="6" t="n">
        <v>0.015</v>
      </c>
      <c r="AQ46" s="6" t="n">
        <v>66667</v>
      </c>
      <c r="AR46" s="6" t="n">
        <v>0</v>
      </c>
      <c r="AS46" s="6" t="n">
        <v>66667</v>
      </c>
      <c r="AT46" s="6" t="n">
        <v>0.16</v>
      </c>
      <c r="AU46" s="6" t="n">
        <v>1000</v>
      </c>
      <c r="AV46" s="6" t="n">
        <v>0.325</v>
      </c>
      <c r="AW46" s="6" t="n">
        <v>0</v>
      </c>
      <c r="AX46" s="6" t="n">
        <v>0.01</v>
      </c>
      <c r="AY46" s="6" t="n">
        <v>0.02</v>
      </c>
      <c r="AZ46" s="6" t="n">
        <v>0.025</v>
      </c>
      <c r="BA46" s="6" t="n">
        <v>0.03</v>
      </c>
      <c r="BB46" s="6" t="n">
        <v>0.035</v>
      </c>
      <c r="BC46" s="6" t="n">
        <v>0.37</v>
      </c>
      <c r="BD46" s="6" t="n">
        <v>0.04</v>
      </c>
      <c r="BE46" s="6" t="n">
        <v>0.045</v>
      </c>
      <c r="BF46" s="6" t="n">
        <v>0.05</v>
      </c>
      <c r="BG46" s="6" t="n">
        <v>0.055</v>
      </c>
      <c r="BH46" s="6" t="n">
        <v>0.06</v>
      </c>
      <c r="BI46" s="6" t="n">
        <v>0.065</v>
      </c>
      <c r="BJ46" s="6" t="n">
        <v>0.07000000000000001</v>
      </c>
      <c r="BK46" s="6" t="n">
        <v>0.075</v>
      </c>
      <c r="BL46" s="6" t="n">
        <v>0.08</v>
      </c>
      <c r="BM46" s="6" t="n">
        <v>0.08500000000000001</v>
      </c>
      <c r="BN46" s="6" t="n">
        <v>0.45</v>
      </c>
      <c r="BO46" s="6" t="n">
        <v>0.09</v>
      </c>
      <c r="BP46" s="6" t="n">
        <v>0.095</v>
      </c>
      <c r="BQ46" s="6" t="n">
        <v>0.1</v>
      </c>
      <c r="BR46" s="6" t="inlineStr">
        <is>
          <t>bracket</t>
        </is>
      </c>
      <c r="BS46" s="6" t="inlineStr">
        <is>
          <t>bracket year — see the schedule above</t>
        </is>
      </c>
      <c r="BT46" s="6" t="inlineStr">
        <is>
          <t>bracket year — see the schedule above</t>
        </is>
      </c>
      <c r="BU46" s="6" t="inlineStr">
        <is>
          <t>bracket year — see the schedule above</t>
        </is>
      </c>
      <c r="BV46" s="6" t="inlineStr">
        <is>
          <t>bracket year — see the schedule above</t>
        </is>
      </c>
      <c r="BW46" s="6" t="inlineStr">
        <is>
          <t>bracket year — see the schedule above</t>
        </is>
      </c>
      <c r="BX46" s="6" t="n">
        <v>0.5</v>
      </c>
      <c r="BY46" s="6" t="inlineStr">
        <is>
          <t>discount</t>
        </is>
      </c>
      <c r="BZ46" s="6" t="n">
        <v>180000</v>
      </c>
      <c r="CA46" s="6" t="n">
        <v>210000</v>
      </c>
      <c r="CB46" s="6" t="n">
        <v>280000</v>
      </c>
      <c r="CC46" s="6" t="n">
        <v>0.01</v>
      </c>
      <c r="CD46" s="6" t="n">
        <v>0.0125</v>
      </c>
      <c r="CE46" s="6" t="n">
        <v>0.015</v>
      </c>
      <c r="CF46" s="6" t="inlineStr">
        <is>
          <t>Rate changed 1 April — per-period working required</t>
        </is>
      </c>
      <c r="CG46" s="6" t="inlineStr">
        <is>
          <t>Rate changed 1 April — per-period working required</t>
        </is>
      </c>
      <c r="CH46" s="6" t="inlineStr">
        <is>
          <t>Rate changed 1 April — per-period working required</t>
        </is>
      </c>
      <c r="CI46" s="6" t="inlineStr">
        <is>
          <t>Rate changed 1 April — per-period working required</t>
        </is>
      </c>
      <c r="CJ46" s="6" t="inlineStr">
        <is>
          <t>Rate changed 1 April — per-period working required</t>
        </is>
      </c>
      <c r="CK46" s="6" t="inlineStr">
        <is>
          <t>Rate changed 1 April — per-period working required</t>
        </is>
      </c>
      <c r="CL46" s="6" t="inlineStr">
        <is>
          <t>Rate changed 1 April — per-period working required</t>
        </is>
      </c>
      <c r="CM46" s="6" t="inlineStr">
        <is>
          <t>Rate changed 1 April — per-period working required</t>
        </is>
      </c>
      <c r="CN46" s="6" t="inlineStr">
        <is>
          <t>Rate changed 1 April — per-period working required</t>
        </is>
      </c>
      <c r="CO46" s="6" t="inlineStr">
        <is>
          <t>Rate changed 1 April — per-period working required</t>
        </is>
      </c>
      <c r="CP46" s="6" t="inlineStr">
        <is>
          <t>Rate changed 1 April — per-period working required</t>
        </is>
      </c>
      <c r="CQ46" s="6" t="inlineStr">
        <is>
          <t>Rate changed 1 April — per-period working required</t>
        </is>
      </c>
      <c r="CR46" s="6" t="n"/>
      <c r="CS46" t="n">
        <v>0</v>
      </c>
      <c r="CT46" t="n">
        <v>90000</v>
      </c>
      <c r="CU46" t="n">
        <v>180000</v>
      </c>
      <c r="CV46" t="n">
        <v>0.325</v>
      </c>
      <c r="CW46" t="n">
        <v>0.37</v>
      </c>
      <c r="CX46" t="n">
        <v>0.45</v>
      </c>
      <c r="CY46" t="n">
        <v>0</v>
      </c>
    </row>
    <row r="47">
      <c r="A47" s="6" t="inlineStr">
        <is>
          <t>2018-19</t>
        </is>
      </c>
      <c r="B47" s="6" t="n">
        <v>0</v>
      </c>
      <c r="C47" s="6" t="n">
        <v>18200</v>
      </c>
      <c r="D47" s="6" t="n">
        <v>37000</v>
      </c>
      <c r="E47" s="6" t="n">
        <v>0</v>
      </c>
      <c r="F47" s="6" t="n">
        <v>51957</v>
      </c>
      <c r="G47" s="6" t="n">
        <v>57730</v>
      </c>
      <c r="H47" s="6" t="n">
        <v>64307</v>
      </c>
      <c r="I47" s="6" t="n">
        <v>70882</v>
      </c>
      <c r="J47" s="6" t="n">
        <v>74608</v>
      </c>
      <c r="K47" s="6" t="n">
        <v>90000</v>
      </c>
      <c r="L47" s="6" t="n">
        <v>80198</v>
      </c>
      <c r="M47" s="6" t="n">
        <v>86856</v>
      </c>
      <c r="N47" s="6" t="n">
        <v>91426</v>
      </c>
      <c r="O47" s="6" t="n">
        <v>100614</v>
      </c>
      <c r="P47" s="6" t="n">
        <v>107214</v>
      </c>
      <c r="Q47" s="6" t="inlineStr">
        <is>
          <t>no band this year</t>
        </is>
      </c>
      <c r="R47" s="6" t="inlineStr">
        <is>
          <t>no band this year</t>
        </is>
      </c>
      <c r="S47" s="6" t="inlineStr">
        <is>
          <t>no band this year</t>
        </is>
      </c>
      <c r="T47" s="6" t="inlineStr">
        <is>
          <t>no band this year</t>
        </is>
      </c>
      <c r="U47" s="6" t="inlineStr">
        <is>
          <t>no band this year</t>
        </is>
      </c>
      <c r="V47" s="6" t="n">
        <v>180000</v>
      </c>
      <c r="W47" s="6" t="inlineStr">
        <is>
          <t>no band this year</t>
        </is>
      </c>
      <c r="X47" s="6" t="inlineStr">
        <is>
          <t>no band this year</t>
        </is>
      </c>
      <c r="Y47" s="6" t="inlineStr">
        <is>
          <t>no band this year</t>
        </is>
      </c>
      <c r="Z47" s="6" t="n">
        <v>22398</v>
      </c>
      <c r="AA47" s="6" t="n">
        <v>27997</v>
      </c>
      <c r="AB47" s="6" t="n">
        <v>0.02</v>
      </c>
      <c r="AC47" s="6" t="n">
        <v>37794</v>
      </c>
      <c r="AD47" s="6" t="n">
        <v>3471</v>
      </c>
      <c r="AE47" s="6" t="n">
        <v>90000</v>
      </c>
      <c r="AF47" s="6" t="n">
        <v>105000</v>
      </c>
      <c r="AG47" s="6" t="n">
        <v>140000</v>
      </c>
      <c r="AH47" s="6" t="n">
        <v>0.52</v>
      </c>
      <c r="AI47" s="6" t="n">
        <v>0.68</v>
      </c>
      <c r="AJ47" s="6" t="n">
        <v>30000</v>
      </c>
      <c r="AK47" s="6" t="n">
        <v>25000</v>
      </c>
      <c r="AL47" s="6" t="n">
        <v>0</v>
      </c>
      <c r="AM47" s="6" t="n">
        <v>0.19</v>
      </c>
      <c r="AN47" s="6" t="n">
        <v>445</v>
      </c>
      <c r="AO47" s="6" t="n">
        <v>37000</v>
      </c>
      <c r="AP47" s="6" t="n">
        <v>0.015</v>
      </c>
      <c r="AQ47" s="6" t="n">
        <v>66667</v>
      </c>
      <c r="AR47" s="6" t="n">
        <v>0</v>
      </c>
      <c r="AS47" s="6" t="n">
        <v>66667</v>
      </c>
      <c r="AT47" s="6" t="n">
        <v>0.16</v>
      </c>
      <c r="AU47" s="6" t="n">
        <v>1000</v>
      </c>
      <c r="AV47" s="6" t="n">
        <v>0.325</v>
      </c>
      <c r="AW47" s="6" t="n">
        <v>0</v>
      </c>
      <c r="AX47" s="6" t="n">
        <v>0.02</v>
      </c>
      <c r="AY47" s="6" t="n">
        <v>0.04</v>
      </c>
      <c r="AZ47" s="6" t="n">
        <v>0.045</v>
      </c>
      <c r="BA47" s="6" t="n">
        <v>0.05</v>
      </c>
      <c r="BB47" s="6" t="n">
        <v>0.055</v>
      </c>
      <c r="BC47" s="6" t="n">
        <v>0.37</v>
      </c>
      <c r="BD47" s="6" t="n">
        <v>0.06</v>
      </c>
      <c r="BE47" s="6" t="n">
        <v>0.065</v>
      </c>
      <c r="BF47" s="6" t="n">
        <v>0.07000000000000001</v>
      </c>
      <c r="BG47" s="6" t="n">
        <v>0.075</v>
      </c>
      <c r="BH47" s="6" t="n">
        <v>0.08</v>
      </c>
      <c r="BI47" s="6" t="inlineStr">
        <is>
          <t>no band this year</t>
        </is>
      </c>
      <c r="BJ47" s="6" t="inlineStr">
        <is>
          <t>no band this year</t>
        </is>
      </c>
      <c r="BK47" s="6" t="inlineStr">
        <is>
          <t>no band this year</t>
        </is>
      </c>
      <c r="BL47" s="6" t="inlineStr">
        <is>
          <t>no band this year</t>
        </is>
      </c>
      <c r="BM47" s="6" t="inlineStr">
        <is>
          <t>no band this year</t>
        </is>
      </c>
      <c r="BN47" s="6" t="n">
        <v>0.45</v>
      </c>
      <c r="BO47" s="6" t="inlineStr">
        <is>
          <t>no band this year</t>
        </is>
      </c>
      <c r="BP47" s="6" t="inlineStr">
        <is>
          <t>no band this year</t>
        </is>
      </c>
      <c r="BQ47" s="6" t="inlineStr">
        <is>
          <t>no band this year</t>
        </is>
      </c>
      <c r="BR47" s="6" t="inlineStr">
        <is>
          <t>bracket</t>
        </is>
      </c>
      <c r="BS47" s="6" t="inlineStr">
        <is>
          <t>bracket year — see the schedule above</t>
        </is>
      </c>
      <c r="BT47" s="6" t="inlineStr">
        <is>
          <t>bracket year — see the schedule above</t>
        </is>
      </c>
      <c r="BU47" s="6" t="inlineStr">
        <is>
          <t>bracket year — see the schedule above</t>
        </is>
      </c>
      <c r="BV47" s="6" t="inlineStr">
        <is>
          <t>bracket year — see the schedule above</t>
        </is>
      </c>
      <c r="BW47" s="6" t="inlineStr">
        <is>
          <t>bracket year — see the schedule above</t>
        </is>
      </c>
      <c r="BX47" s="6" t="n">
        <v>0.5</v>
      </c>
      <c r="BY47" s="6" t="inlineStr">
        <is>
          <t>discount</t>
        </is>
      </c>
      <c r="BZ47" s="6" t="n">
        <v>180000</v>
      </c>
      <c r="CA47" s="6" t="n">
        <v>210000</v>
      </c>
      <c r="CB47" s="6" t="n">
        <v>280000</v>
      </c>
      <c r="CC47" s="6" t="n">
        <v>0.01</v>
      </c>
      <c r="CD47" s="6" t="n">
        <v>0.0125</v>
      </c>
      <c r="CE47" s="6" t="n">
        <v>0.015</v>
      </c>
      <c r="CF47" s="6" t="inlineStr">
        <is>
          <t>Rate changed 1 April — per-period working required</t>
        </is>
      </c>
      <c r="CG47" s="6" t="inlineStr">
        <is>
          <t>Rate changed 1 April — per-period working required</t>
        </is>
      </c>
      <c r="CH47" s="6" t="inlineStr">
        <is>
          <t>Rate changed 1 April — per-period working required</t>
        </is>
      </c>
      <c r="CI47" s="6" t="inlineStr">
        <is>
          <t>Rate changed 1 April — per-period working required</t>
        </is>
      </c>
      <c r="CJ47" s="6" t="inlineStr">
        <is>
          <t>Rate changed 1 April — per-period working required</t>
        </is>
      </c>
      <c r="CK47" s="6" t="inlineStr">
        <is>
          <t>Rate changed 1 April — per-period working required</t>
        </is>
      </c>
      <c r="CL47" s="6" t="inlineStr">
        <is>
          <t>Rate changed 1 April — per-period working required</t>
        </is>
      </c>
      <c r="CM47" s="6" t="inlineStr">
        <is>
          <t>Rate changed 1 April — per-period working required</t>
        </is>
      </c>
      <c r="CN47" s="6" t="inlineStr">
        <is>
          <t>Rate changed 1 April — per-period working required</t>
        </is>
      </c>
      <c r="CO47" s="6" t="inlineStr">
        <is>
          <t>Rate changed 1 April — per-period working required</t>
        </is>
      </c>
      <c r="CP47" s="6" t="inlineStr">
        <is>
          <t>Rate changed 1 April — per-period working required</t>
        </is>
      </c>
      <c r="CQ47" s="6" t="inlineStr">
        <is>
          <t>Rate changed 1 April — per-period working required</t>
        </is>
      </c>
      <c r="CR47" s="6" t="n"/>
      <c r="CS47" t="n">
        <v>0</v>
      </c>
      <c r="CT47" t="n">
        <v>90000</v>
      </c>
      <c r="CU47" t="n">
        <v>180000</v>
      </c>
      <c r="CV47" t="n">
        <v>0.325</v>
      </c>
      <c r="CW47" t="n">
        <v>0.37</v>
      </c>
      <c r="CX47" t="n">
        <v>0.45</v>
      </c>
      <c r="CY47" t="n">
        <v>0</v>
      </c>
    </row>
    <row r="48">
      <c r="A48" s="6" t="inlineStr">
        <is>
          <t>2017-18</t>
        </is>
      </c>
      <c r="B48" s="6" t="n">
        <v>0</v>
      </c>
      <c r="C48" s="6" t="n">
        <v>18200</v>
      </c>
      <c r="D48" s="6" t="n">
        <v>37000</v>
      </c>
      <c r="E48" s="6" t="n">
        <v>0</v>
      </c>
      <c r="F48" s="6" t="n">
        <v>55874</v>
      </c>
      <c r="G48" s="6" t="n">
        <v>62239</v>
      </c>
      <c r="H48" s="6" t="n">
        <v>68603</v>
      </c>
      <c r="I48" s="6" t="n">
        <v>72208</v>
      </c>
      <c r="J48" s="6" t="n">
        <v>77619</v>
      </c>
      <c r="K48" s="6" t="n">
        <v>87000</v>
      </c>
      <c r="L48" s="6" t="n">
        <v>84063</v>
      </c>
      <c r="M48" s="6" t="n">
        <v>88487</v>
      </c>
      <c r="N48" s="6" t="n">
        <v>97378</v>
      </c>
      <c r="O48" s="6" t="n">
        <v>103766</v>
      </c>
      <c r="P48" s="6" t="inlineStr">
        <is>
          <t>no band this year</t>
        </is>
      </c>
      <c r="Q48" s="6" t="inlineStr">
        <is>
          <t>no band this year</t>
        </is>
      </c>
      <c r="R48" s="6" t="inlineStr">
        <is>
          <t>no band this year</t>
        </is>
      </c>
      <c r="S48" s="6" t="inlineStr">
        <is>
          <t>no band this year</t>
        </is>
      </c>
      <c r="T48" s="6" t="inlineStr">
        <is>
          <t>no band this year</t>
        </is>
      </c>
      <c r="U48" s="6" t="inlineStr">
        <is>
          <t>no band this year</t>
        </is>
      </c>
      <c r="V48" s="6" t="n">
        <v>180000</v>
      </c>
      <c r="W48" s="6" t="inlineStr">
        <is>
          <t>no band this year</t>
        </is>
      </c>
      <c r="X48" s="6" t="inlineStr">
        <is>
          <t>no band this year</t>
        </is>
      </c>
      <c r="Y48" s="6" t="inlineStr">
        <is>
          <t>no band this year</t>
        </is>
      </c>
      <c r="Z48" s="6" t="n">
        <v>21980</v>
      </c>
      <c r="AA48" s="6" t="n">
        <v>27475</v>
      </c>
      <c r="AB48" s="6" t="n">
        <v>0.02</v>
      </c>
      <c r="AC48" s="6" t="n">
        <v>37089</v>
      </c>
      <c r="AD48" s="6" t="n">
        <v>3406</v>
      </c>
      <c r="AE48" s="6" t="n">
        <v>90000</v>
      </c>
      <c r="AF48" s="6" t="n">
        <v>105000</v>
      </c>
      <c r="AG48" s="6" t="n">
        <v>140000</v>
      </c>
      <c r="AH48" s="6" t="n">
        <v>0.45</v>
      </c>
      <c r="AI48" s="6" t="n">
        <v>0.66</v>
      </c>
      <c r="AJ48" s="6" t="n">
        <v>20000</v>
      </c>
      <c r="AK48" s="6" t="n">
        <v>25000</v>
      </c>
      <c r="AL48" s="6" t="n">
        <v>0</v>
      </c>
      <c r="AM48" s="6" t="n">
        <v>0.19</v>
      </c>
      <c r="AN48" s="6" t="n">
        <v>445</v>
      </c>
      <c r="AO48" s="6" t="n">
        <v>37000</v>
      </c>
      <c r="AP48" s="6" t="n">
        <v>0.015</v>
      </c>
      <c r="AQ48" s="6" t="n">
        <v>66667</v>
      </c>
      <c r="AR48" s="6" t="n">
        <v>0</v>
      </c>
      <c r="AS48" s="6" t="n">
        <v>66667</v>
      </c>
      <c r="AT48" s="6" t="n">
        <v>0.16</v>
      </c>
      <c r="AU48" s="6" t="n">
        <v>1000</v>
      </c>
      <c r="AV48" s="6" t="n">
        <v>0.325</v>
      </c>
      <c r="AW48" s="6" t="n">
        <v>0</v>
      </c>
      <c r="AX48" s="6" t="n">
        <v>0.04</v>
      </c>
      <c r="AY48" s="6" t="n">
        <v>0.045</v>
      </c>
      <c r="AZ48" s="6" t="n">
        <v>0.05</v>
      </c>
      <c r="BA48" s="6" t="n">
        <v>0.055</v>
      </c>
      <c r="BB48" s="6" t="n">
        <v>0.06</v>
      </c>
      <c r="BC48" s="6" t="n">
        <v>0.37</v>
      </c>
      <c r="BD48" s="6" t="n">
        <v>0.065</v>
      </c>
      <c r="BE48" s="6" t="n">
        <v>0.07000000000000001</v>
      </c>
      <c r="BF48" s="6" t="n">
        <v>0.075</v>
      </c>
      <c r="BG48" s="6" t="n">
        <v>0.08</v>
      </c>
      <c r="BH48" s="6" t="inlineStr">
        <is>
          <t>no band this year</t>
        </is>
      </c>
      <c r="BI48" s="6" t="inlineStr">
        <is>
          <t>no band this year</t>
        </is>
      </c>
      <c r="BJ48" s="6" t="inlineStr">
        <is>
          <t>no band this year</t>
        </is>
      </c>
      <c r="BK48" s="6" t="inlineStr">
        <is>
          <t>no band this year</t>
        </is>
      </c>
      <c r="BL48" s="6" t="inlineStr">
        <is>
          <t>no band this year</t>
        </is>
      </c>
      <c r="BM48" s="6" t="inlineStr">
        <is>
          <t>no band this year</t>
        </is>
      </c>
      <c r="BN48" s="6" t="n">
        <v>0.45</v>
      </c>
      <c r="BO48" s="6" t="inlineStr">
        <is>
          <t>no band this year</t>
        </is>
      </c>
      <c r="BP48" s="6" t="inlineStr">
        <is>
          <t>no band this year</t>
        </is>
      </c>
      <c r="BQ48" s="6" t="inlineStr">
        <is>
          <t>no band this year</t>
        </is>
      </c>
      <c r="BR48" s="6" t="inlineStr">
        <is>
          <t>bracket</t>
        </is>
      </c>
      <c r="BS48" s="6" t="inlineStr">
        <is>
          <t>bracket year — see the schedule above</t>
        </is>
      </c>
      <c r="BT48" s="6" t="inlineStr">
        <is>
          <t>bracket year — see the schedule above</t>
        </is>
      </c>
      <c r="BU48" s="6" t="inlineStr">
        <is>
          <t>bracket year — see the schedule above</t>
        </is>
      </c>
      <c r="BV48" s="6" t="inlineStr">
        <is>
          <t>bracket year — see the schedule above</t>
        </is>
      </c>
      <c r="BW48" s="6" t="inlineStr">
        <is>
          <t>bracket year — see the schedule above</t>
        </is>
      </c>
      <c r="BX48" s="6" t="n">
        <v>0.5</v>
      </c>
      <c r="BY48" s="6" t="inlineStr">
        <is>
          <t>discount</t>
        </is>
      </c>
      <c r="BZ48" s="6" t="n">
        <v>180000</v>
      </c>
      <c r="CA48" s="6" t="n">
        <v>210000</v>
      </c>
      <c r="CB48" s="6" t="n">
        <v>280000</v>
      </c>
      <c r="CC48" s="6" t="n">
        <v>0.01</v>
      </c>
      <c r="CD48" s="6" t="n">
        <v>0.0125</v>
      </c>
      <c r="CE48" s="6" t="n">
        <v>0.015</v>
      </c>
      <c r="CF48" s="6" t="inlineStr">
        <is>
          <t>Rate changed 1 April — per-period working required</t>
        </is>
      </c>
      <c r="CG48" s="6" t="inlineStr">
        <is>
          <t>Rate changed 1 April — per-period working required</t>
        </is>
      </c>
      <c r="CH48" s="6" t="inlineStr">
        <is>
          <t>Rate changed 1 April — per-period working required</t>
        </is>
      </c>
      <c r="CI48" s="6" t="inlineStr">
        <is>
          <t>Rate changed 1 April — per-period working required</t>
        </is>
      </c>
      <c r="CJ48" s="6" t="inlineStr">
        <is>
          <t>Rate changed 1 April — per-period working required</t>
        </is>
      </c>
      <c r="CK48" s="6" t="inlineStr">
        <is>
          <t>Rate changed 1 April — per-period working required</t>
        </is>
      </c>
      <c r="CL48" s="6" t="inlineStr">
        <is>
          <t>Rate changed 1 April — per-period working required</t>
        </is>
      </c>
      <c r="CM48" s="6" t="inlineStr">
        <is>
          <t>Rate changed 1 April — per-period working required</t>
        </is>
      </c>
      <c r="CN48" s="6" t="inlineStr">
        <is>
          <t>Rate changed 1 April — per-period working required</t>
        </is>
      </c>
      <c r="CO48" s="6" t="inlineStr">
        <is>
          <t>Rate changed 1 April — per-period working required</t>
        </is>
      </c>
      <c r="CP48" s="6" t="inlineStr">
        <is>
          <t>Rate changed 1 April — per-period working required</t>
        </is>
      </c>
      <c r="CQ48" s="6" t="inlineStr">
        <is>
          <t>Rate changed 1 April — per-period working required</t>
        </is>
      </c>
      <c r="CR48" s="6" t="n"/>
      <c r="CS48" t="n">
        <v>0</v>
      </c>
      <c r="CT48" t="n">
        <v>87000</v>
      </c>
      <c r="CU48" t="n">
        <v>180000</v>
      </c>
      <c r="CV48" t="n">
        <v>0.325</v>
      </c>
      <c r="CW48" t="n">
        <v>0.37</v>
      </c>
      <c r="CX48" t="n">
        <v>0.45</v>
      </c>
      <c r="CY48" t="n">
        <v>0</v>
      </c>
    </row>
    <row r="49">
      <c r="A49" s="6" t="inlineStr">
        <is>
          <t>2016-17</t>
        </is>
      </c>
      <c r="B49" s="6" t="n">
        <v>0</v>
      </c>
      <c r="C49" s="6" t="n">
        <v>18200</v>
      </c>
      <c r="D49" s="6" t="n">
        <v>37000</v>
      </c>
      <c r="E49" s="6" t="n">
        <v>0</v>
      </c>
      <c r="F49" s="6" t="n">
        <v>54869</v>
      </c>
      <c r="G49" s="6" t="n">
        <v>61120</v>
      </c>
      <c r="H49" s="6" t="n">
        <v>67369</v>
      </c>
      <c r="I49" s="6" t="n">
        <v>70910</v>
      </c>
      <c r="J49" s="6" t="n">
        <v>76223</v>
      </c>
      <c r="K49" s="6" t="n">
        <v>87000</v>
      </c>
      <c r="L49" s="6" t="n">
        <v>82551</v>
      </c>
      <c r="M49" s="6" t="n">
        <v>86895</v>
      </c>
      <c r="N49" s="6" t="n">
        <v>95627</v>
      </c>
      <c r="O49" s="6" t="n">
        <v>101900</v>
      </c>
      <c r="P49" s="6" t="inlineStr">
        <is>
          <t>no band this year</t>
        </is>
      </c>
      <c r="Q49" s="6" t="inlineStr">
        <is>
          <t>no band this year</t>
        </is>
      </c>
      <c r="R49" s="6" t="inlineStr">
        <is>
          <t>no band this year</t>
        </is>
      </c>
      <c r="S49" s="6" t="inlineStr">
        <is>
          <t>no band this year</t>
        </is>
      </c>
      <c r="T49" s="6" t="inlineStr">
        <is>
          <t>no band this year</t>
        </is>
      </c>
      <c r="U49" s="6" t="inlineStr">
        <is>
          <t>no band this year</t>
        </is>
      </c>
      <c r="V49" s="6" t="n">
        <v>180000</v>
      </c>
      <c r="W49" s="6" t="inlineStr">
        <is>
          <t>no band this year</t>
        </is>
      </c>
      <c r="X49" s="6" t="inlineStr">
        <is>
          <t>no band this year</t>
        </is>
      </c>
      <c r="Y49" s="6" t="inlineStr">
        <is>
          <t>no band this year</t>
        </is>
      </c>
      <c r="Z49" s="6" t="n">
        <v>21655</v>
      </c>
      <c r="AA49" s="6" t="n">
        <v>27068</v>
      </c>
      <c r="AB49" s="6" t="n">
        <v>0.02</v>
      </c>
      <c r="AC49" s="6" t="n">
        <v>36541</v>
      </c>
      <c r="AD49" s="6" t="n">
        <v>3356</v>
      </c>
      <c r="AE49" s="6" t="n">
        <v>90000</v>
      </c>
      <c r="AF49" s="6" t="n">
        <v>105000</v>
      </c>
      <c r="AG49" s="6" t="n">
        <v>140000</v>
      </c>
      <c r="AH49" s="6" t="n">
        <v>0.45</v>
      </c>
      <c r="AI49" s="6" t="n">
        <v>0.66</v>
      </c>
      <c r="AJ49" s="6" t="n">
        <v>20000</v>
      </c>
      <c r="AK49" s="6" t="n">
        <v>30000</v>
      </c>
      <c r="AL49" s="6" t="n">
        <v>0</v>
      </c>
      <c r="AM49" s="6" t="n">
        <v>0.19</v>
      </c>
      <c r="AN49" s="6" t="n">
        <v>445</v>
      </c>
      <c r="AO49" s="6" t="n">
        <v>37000</v>
      </c>
      <c r="AP49" s="6" t="n">
        <v>0.015</v>
      </c>
      <c r="AQ49" s="6" t="n">
        <v>66667</v>
      </c>
      <c r="AR49" s="6" t="n">
        <v>0</v>
      </c>
      <c r="AS49" s="6" t="n">
        <v>66667</v>
      </c>
      <c r="AT49" s="6" t="n">
        <v>0.16</v>
      </c>
      <c r="AU49" s="6" t="n">
        <v>1000</v>
      </c>
      <c r="AV49" s="6" t="n">
        <v>0.325</v>
      </c>
      <c r="AW49" s="6" t="n">
        <v>0</v>
      </c>
      <c r="AX49" s="6" t="n">
        <v>0.04</v>
      </c>
      <c r="AY49" s="6" t="n">
        <v>0.045</v>
      </c>
      <c r="AZ49" s="6" t="n">
        <v>0.05</v>
      </c>
      <c r="BA49" s="6" t="n">
        <v>0.055</v>
      </c>
      <c r="BB49" s="6" t="n">
        <v>0.06</v>
      </c>
      <c r="BC49" s="6" t="n">
        <v>0.37</v>
      </c>
      <c r="BD49" s="6" t="n">
        <v>0.065</v>
      </c>
      <c r="BE49" s="6" t="n">
        <v>0.07000000000000001</v>
      </c>
      <c r="BF49" s="6" t="n">
        <v>0.075</v>
      </c>
      <c r="BG49" s="6" t="n">
        <v>0.08</v>
      </c>
      <c r="BH49" s="6" t="inlineStr">
        <is>
          <t>no band this year</t>
        </is>
      </c>
      <c r="BI49" s="6" t="inlineStr">
        <is>
          <t>no band this year</t>
        </is>
      </c>
      <c r="BJ49" s="6" t="inlineStr">
        <is>
          <t>no band this year</t>
        </is>
      </c>
      <c r="BK49" s="6" t="inlineStr">
        <is>
          <t>no band this year</t>
        </is>
      </c>
      <c r="BL49" s="6" t="inlineStr">
        <is>
          <t>no band this year</t>
        </is>
      </c>
      <c r="BM49" s="6" t="inlineStr">
        <is>
          <t>no band this year</t>
        </is>
      </c>
      <c r="BN49" s="6" t="n">
        <v>0.45</v>
      </c>
      <c r="BO49" s="6" t="inlineStr">
        <is>
          <t>no band this year</t>
        </is>
      </c>
      <c r="BP49" s="6" t="inlineStr">
        <is>
          <t>no band this year</t>
        </is>
      </c>
      <c r="BQ49" s="6" t="inlineStr">
        <is>
          <t>no band this year</t>
        </is>
      </c>
      <c r="BR49" s="6" t="inlineStr">
        <is>
          <t>bracket</t>
        </is>
      </c>
      <c r="BS49" s="6" t="inlineStr">
        <is>
          <t>bracket year — see the schedule above</t>
        </is>
      </c>
      <c r="BT49" s="6" t="inlineStr">
        <is>
          <t>bracket year — see the schedule above</t>
        </is>
      </c>
      <c r="BU49" s="6" t="inlineStr">
        <is>
          <t>bracket year — see the schedule above</t>
        </is>
      </c>
      <c r="BV49" s="6" t="inlineStr">
        <is>
          <t>bracket year — see the schedule above</t>
        </is>
      </c>
      <c r="BW49" s="6" t="inlineStr">
        <is>
          <t>bracket year — see the schedule above</t>
        </is>
      </c>
      <c r="BX49" s="6" t="n">
        <v>0.5</v>
      </c>
      <c r="BY49" s="6" t="inlineStr">
        <is>
          <t>discount</t>
        </is>
      </c>
      <c r="BZ49" s="6" t="n">
        <v>180000</v>
      </c>
      <c r="CA49" s="6" t="n">
        <v>210000</v>
      </c>
      <c r="CB49" s="6" t="n">
        <v>280000</v>
      </c>
      <c r="CC49" s="6" t="n">
        <v>0.01</v>
      </c>
      <c r="CD49" s="6" t="n">
        <v>0.0125</v>
      </c>
      <c r="CE49" s="6" t="n">
        <v>0.015</v>
      </c>
      <c r="CF49" s="6" t="inlineStr">
        <is>
          <t>Rate changed 1 April — per-period working required</t>
        </is>
      </c>
      <c r="CG49" s="6" t="inlineStr">
        <is>
          <t>Rate changed 1 April — per-period working required</t>
        </is>
      </c>
      <c r="CH49" s="6" t="inlineStr">
        <is>
          <t>Rate changed 1 April — per-period working required</t>
        </is>
      </c>
      <c r="CI49" s="6" t="inlineStr">
        <is>
          <t>Rate changed 1 April — per-period working required</t>
        </is>
      </c>
      <c r="CJ49" s="6" t="inlineStr">
        <is>
          <t>Rate changed 1 April — per-period working required</t>
        </is>
      </c>
      <c r="CK49" s="6" t="inlineStr">
        <is>
          <t>Rate changed 1 April — per-period working required</t>
        </is>
      </c>
      <c r="CL49" s="6" t="inlineStr">
        <is>
          <t>Rate changed 1 April — per-period working required</t>
        </is>
      </c>
      <c r="CM49" s="6" t="inlineStr">
        <is>
          <t>Rate changed 1 April — per-period working required</t>
        </is>
      </c>
      <c r="CN49" s="6" t="inlineStr">
        <is>
          <t>Rate changed 1 April — per-period working required</t>
        </is>
      </c>
      <c r="CO49" s="6" t="inlineStr">
        <is>
          <t>Rate changed 1 April — per-period working required</t>
        </is>
      </c>
      <c r="CP49" s="6" t="inlineStr">
        <is>
          <t>Rate changed 1 April — per-period working required</t>
        </is>
      </c>
      <c r="CQ49" s="6" t="inlineStr">
        <is>
          <t>Rate changed 1 April — per-period working required</t>
        </is>
      </c>
      <c r="CR49" s="6" t="n"/>
      <c r="CS49" t="n">
        <v>0</v>
      </c>
      <c r="CT49" t="n">
        <v>80000</v>
      </c>
      <c r="CU49" t="n">
        <v>180000</v>
      </c>
      <c r="CV49" t="n">
        <v>0.325</v>
      </c>
      <c r="CW49" t="n">
        <v>0.37</v>
      </c>
      <c r="CX49" t="n">
        <v>0.45</v>
      </c>
      <c r="CY49" t="n">
        <v>0</v>
      </c>
    </row>
    <row r="51">
      <c r="A51" s="179" t="inlineStr">
        <is>
          <t>Offsets the ATO applies to the assessment — read on the case's financial year, like every rate above</t>
        </is>
      </c>
    </row>
    <row r="52">
      <c r="A52" s="6" t="inlineStr">
        <is>
          <t>Low income tax offset (LITO) — maximum</t>
        </is>
      </c>
      <c r="B52" s="264">
        <f>IF('00 Index'!$F$5="Non-resident",0,INDEX($AN$39:$AN$49,MATCH('00 Index'!$C$4,$A$39:$A$49,0)))</f>
        <v/>
      </c>
    </row>
    <row r="53">
      <c r="A53" s="6" t="inlineStr">
        <is>
          <t>LITO — full offset up to taxable income of</t>
        </is>
      </c>
      <c r="B53" s="264">
        <f>INDEX($AO$39:$AO$49,MATCH('00 Index'!$C$4,$A$39:$A$49,0))</f>
        <v/>
      </c>
    </row>
    <row r="54">
      <c r="A54" s="6" t="inlineStr">
        <is>
          <t>LITO — then reduces by (per $1 over)</t>
        </is>
      </c>
      <c r="B54" s="217">
        <f>INDEX($AP$39:$AP$49,MATCH('00 Index'!$C$4,$A$39:$A$49,0))</f>
        <v/>
      </c>
    </row>
    <row r="55">
      <c r="A55" s="6" t="inlineStr">
        <is>
          <t>LITO — second taper from taxable income of</t>
        </is>
      </c>
      <c r="B55" s="264">
        <f>INDEX($AQ$39:$AQ$49,MATCH('00 Index'!$C$4,$A$39:$A$49,0))</f>
        <v/>
      </c>
    </row>
    <row r="56">
      <c r="A56" s="6" t="inlineStr">
        <is>
          <t>LITO — then reduces by (per $1 over)</t>
        </is>
      </c>
      <c r="B56" s="217">
        <f>INDEX($AR$39:$AR$49,MATCH('00 Index'!$C$4,$A$39:$A$49,0))</f>
        <v/>
      </c>
    </row>
    <row r="57">
      <c r="A57" s="6" t="inlineStr">
        <is>
          <t>LITO — cuts out at taxable income of</t>
        </is>
      </c>
      <c r="B57" s="264">
        <f>INDEX($AS$39:$AS$49,MATCH('00 Index'!$C$4,$A$39:$A$49,0))</f>
        <v/>
      </c>
    </row>
    <row r="58">
      <c r="A58" s="6" t="inlineStr">
        <is>
          <t>Small business income tax offset — rate</t>
        </is>
      </c>
      <c r="B58" s="217">
        <f>INDEX($AT$39:$AT$49,MATCH('00 Index'!$C$4,$A$39:$A$49,0))</f>
        <v/>
      </c>
      <c r="C58" s="4">
        <f>IF(INDEX($AM$39:$AM$49,MATCH('00 Index'!$C$4,$A$39:$A$49,0))=TRUE,"","SBITO was 8% to FY2019-20 and 13% in FY2020-21 — the rate shown is the current 16%, NOT this year's. Confirm before using it.")</f>
        <v/>
      </c>
    </row>
    <row r="59">
      <c r="A59" s="6" t="inlineStr">
        <is>
          <t>SBITO — annual cap</t>
        </is>
      </c>
      <c r="B59" s="264">
        <f>INDEX($AU$39:$AU$49,MATCH('00 Index'!$C$4,$A$39:$A$49,0))</f>
        <v/>
      </c>
    </row>
    <row r="60">
      <c r="A60" s="4" t="inlineStr">
        <is>
          <t>Source: ATO — low income tax offset and small business income tax offset for the year at 00 Index C4. SBITO is STATUTORY AND PROPORTIONAL: (net small business income / taxable income) x basic income tax on taxable income x the rate above, capped — a share of the whole tax bill, never a marginal slice off the top. Both offsets are non-refundable: they reduce tax to nil and no further.</t>
        </is>
      </c>
    </row>
    <row r="62">
      <c r="A62" s="179" t="inlineStr">
        <is>
          <t>Study / training support loan — compulsory repayment schedule for the case's financial year</t>
        </is>
      </c>
    </row>
    <row r="63">
      <c r="A63" s="296" t="inlineStr">
        <is>
          <t>Repayment income from</t>
        </is>
      </c>
      <c r="B63" s="296" t="inlineStr">
        <is>
          <t>Rate on the WHOLE repayment income</t>
        </is>
      </c>
    </row>
    <row r="64">
      <c r="A64" s="297">
        <f>INDEX($E$39:$E$49,MATCH('00 Index'!$C$4,$A$39:$A$49,0))</f>
        <v/>
      </c>
      <c r="B64" s="298">
        <f>INDEX($AW$39:$AW$49,MATCH('00 Index'!$C$4,$A$39:$A$49,0))</f>
        <v/>
      </c>
    </row>
    <row r="65">
      <c r="A65" s="297">
        <f>INDEX($F$39:$F$49,MATCH('00 Index'!$C$4,$A$39:$A$49,0))</f>
        <v/>
      </c>
      <c r="B65" s="298">
        <f>INDEX($AX$39:$AX$49,MATCH('00 Index'!$C$4,$A$39:$A$49,0))</f>
        <v/>
      </c>
    </row>
    <row r="66">
      <c r="A66" s="297">
        <f>INDEX($G$39:$G$49,MATCH('00 Index'!$C$4,$A$39:$A$49,0))</f>
        <v/>
      </c>
      <c r="B66" s="298">
        <f>INDEX($AY$39:$AY$49,MATCH('00 Index'!$C$4,$A$39:$A$49,0))</f>
        <v/>
      </c>
    </row>
    <row r="67">
      <c r="A67" s="297">
        <f>INDEX($H$39:$H$49,MATCH('00 Index'!$C$4,$A$39:$A$49,0))</f>
        <v/>
      </c>
      <c r="B67" s="298">
        <f>INDEX($AZ$39:$AZ$49,MATCH('00 Index'!$C$4,$A$39:$A$49,0))</f>
        <v/>
      </c>
    </row>
    <row r="68">
      <c r="A68" s="297">
        <f>INDEX($I$39:$I$49,MATCH('00 Index'!$C$4,$A$39:$A$49,0))</f>
        <v/>
      </c>
      <c r="B68" s="298">
        <f>INDEX($BA$39:$BA$49,MATCH('00 Index'!$C$4,$A$39:$A$49,0))</f>
        <v/>
      </c>
    </row>
    <row r="69">
      <c r="A69" s="297">
        <f>INDEX($J$39:$J$49,MATCH('00 Index'!$C$4,$A$39:$A$49,0))</f>
        <v/>
      </c>
      <c r="B69" s="298">
        <f>INDEX($BB$39:$BB$49,MATCH('00 Index'!$C$4,$A$39:$A$49,0))</f>
        <v/>
      </c>
    </row>
    <row r="70">
      <c r="A70" s="297">
        <f>INDEX($L$39:$L$49,MATCH('00 Index'!$C$4,$A$39:$A$49,0))</f>
        <v/>
      </c>
      <c r="B70" s="298">
        <f>INDEX($BD$39:$BD$49,MATCH('00 Index'!$C$4,$A$39:$A$49,0))</f>
        <v/>
      </c>
    </row>
    <row r="71">
      <c r="A71" s="297">
        <f>INDEX($M$39:$M$49,MATCH('00 Index'!$C$4,$A$39:$A$49,0))</f>
        <v/>
      </c>
      <c r="B71" s="298">
        <f>INDEX($BE$39:$BE$49,MATCH('00 Index'!$C$4,$A$39:$A$49,0))</f>
        <v/>
      </c>
    </row>
    <row r="72">
      <c r="A72" s="297">
        <f>INDEX($N$39:$N$49,MATCH('00 Index'!$C$4,$A$39:$A$49,0))</f>
        <v/>
      </c>
      <c r="B72" s="298">
        <f>INDEX($BF$39:$BF$49,MATCH('00 Index'!$C$4,$A$39:$A$49,0))</f>
        <v/>
      </c>
    </row>
    <row r="73">
      <c r="A73" s="297">
        <f>INDEX($O$39:$O$49,MATCH('00 Index'!$C$4,$A$39:$A$49,0))</f>
        <v/>
      </c>
      <c r="B73" s="298">
        <f>INDEX($BG$39:$BG$49,MATCH('00 Index'!$C$4,$A$39:$A$49,0))</f>
        <v/>
      </c>
    </row>
    <row r="74">
      <c r="A74" s="297">
        <f>INDEX($P$39:$P$49,MATCH('00 Index'!$C$4,$A$39:$A$49,0))</f>
        <v/>
      </c>
      <c r="B74" s="298">
        <f>INDEX($BH$39:$BH$49,MATCH('00 Index'!$C$4,$A$39:$A$49,0))</f>
        <v/>
      </c>
    </row>
    <row r="75">
      <c r="A75" s="297">
        <f>INDEX($Q$39:$Q$49,MATCH('00 Index'!$C$4,$A$39:$A$49,0))</f>
        <v/>
      </c>
      <c r="B75" s="298">
        <f>INDEX($BI$39:$BI$49,MATCH('00 Index'!$C$4,$A$39:$A$49,0))</f>
        <v/>
      </c>
    </row>
    <row r="76">
      <c r="A76" s="297">
        <f>INDEX($R$39:$R$49,MATCH('00 Index'!$C$4,$A$39:$A$49,0))</f>
        <v/>
      </c>
      <c r="B76" s="298">
        <f>INDEX($BJ$39:$BJ$49,MATCH('00 Index'!$C$4,$A$39:$A$49,0))</f>
        <v/>
      </c>
    </row>
    <row r="77">
      <c r="A77" s="297">
        <f>INDEX($S$39:$S$49,MATCH('00 Index'!$C$4,$A$39:$A$49,0))</f>
        <v/>
      </c>
      <c r="B77" s="298">
        <f>INDEX($BK$39:$BK$49,MATCH('00 Index'!$C$4,$A$39:$A$49,0))</f>
        <v/>
      </c>
    </row>
    <row r="78">
      <c r="A78" s="297">
        <f>INDEX($T$39:$T$49,MATCH('00 Index'!$C$4,$A$39:$A$49,0))</f>
        <v/>
      </c>
      <c r="B78" s="298">
        <f>INDEX($BL$39:$BL$49,MATCH('00 Index'!$C$4,$A$39:$A$49,0))</f>
        <v/>
      </c>
    </row>
    <row r="79">
      <c r="A79" s="297">
        <f>INDEX($U$39:$U$49,MATCH('00 Index'!$C$4,$A$39:$A$49,0))</f>
        <v/>
      </c>
      <c r="B79" s="298">
        <f>INDEX($BM$39:$BM$49,MATCH('00 Index'!$C$4,$A$39:$A$49,0))</f>
        <v/>
      </c>
    </row>
    <row r="80">
      <c r="A80" s="297">
        <f>INDEX($W$39:$W$49,MATCH('00 Index'!$C$4,$A$39:$A$49,0))</f>
        <v/>
      </c>
      <c r="B80" s="298">
        <f>INDEX($BO$39:$BO$49,MATCH('00 Index'!$C$4,$A$39:$A$49,0))</f>
        <v/>
      </c>
    </row>
    <row r="81">
      <c r="A81" s="297">
        <f>INDEX($X$39:$X$49,MATCH('00 Index'!$C$4,$A$39:$A$49,0))</f>
        <v/>
      </c>
      <c r="B81" s="298">
        <f>INDEX($BP$39:$BP$49,MATCH('00 Index'!$C$4,$A$39:$A$49,0))</f>
        <v/>
      </c>
    </row>
    <row r="82">
      <c r="A82" s="297">
        <f>INDEX($Y$39:$Y$49,MATCH('00 Index'!$C$4,$A$39:$A$49,0))</f>
        <v/>
      </c>
      <c r="B82" s="298">
        <f>INDEX($BQ$39:$BQ$49,MATCH('00 Index'!$C$4,$A$39:$A$49,0))</f>
        <v/>
      </c>
    </row>
    <row r="83">
      <c r="A83" s="6" t="inlineStr">
        <is>
          <t>Repayment system for this year</t>
        </is>
      </c>
      <c r="B83">
        <f>INDEX($BR$39:$BR$49,MATCH('00 Index'!$C$4,$A$39:$A$49,0))</f>
        <v/>
      </c>
    </row>
    <row r="84">
      <c r="A84" s="4" t="inlineStr">
        <is>
          <t>Source: ATO — study and training support loan repayment thresholds and rates for the year at 00 Index C4. `bracket` means the rate applies to the WHOLE repayment income, not to the excess over the threshold. FY2025-26 onwards uses a MARGINAL system, which this schedule does not model and the block at rows 86-94 does: every cell above reads "marginal year — no bracket schedule", the rate on IT1-IT8 reads "marginal year — see RT Rates", and TS Tax Summary's compulsory-repayment row computes from the parameters below instead. Nothing is keyed by hand on either road. A year with fewer than nineteen bands (FY2016-17 and FY2017-18 have ten) says "no band this year" in the rungs it does not use: text, never a blank, because a blank resolves to a $0 threshold that the band lookup cannot order.</t>
        </is>
      </c>
    </row>
    <row r="86">
      <c r="A86" s="30" t="inlineStr">
        <is>
          <t>Study / training support loan — MARGINAL repayment system (FY2025-26 onwards)</t>
        </is>
      </c>
    </row>
    <row r="87">
      <c r="A87" s="6" t="inlineStr">
        <is>
          <t>Nil below — repayment income threshold</t>
        </is>
      </c>
      <c r="B87" s="6">
        <f>INDEX($BS$39:$BS$49,MATCH('00 Index'!$C$4,$A$39:$A$49,0))</f>
        <v/>
      </c>
    </row>
    <row r="88">
      <c r="A88" s="6" t="inlineStr">
        <is>
          <t>Rate on repayment income OVER the threshold</t>
        </is>
      </c>
      <c r="B88" s="6">
        <f>INDEX($BT$39:$BT$49,MATCH('00 Index'!$C$4,$A$39:$A$49,0))</f>
        <v/>
      </c>
    </row>
    <row r="89">
      <c r="A89" s="6" t="inlineStr">
        <is>
          <t>Second band from</t>
        </is>
      </c>
      <c r="B89" s="6">
        <f>INDEX($BU$39:$BU$49,MATCH('00 Index'!$C$4,$A$39:$A$49,0))</f>
        <v/>
      </c>
    </row>
    <row r="90">
      <c r="A90" s="6" t="inlineStr">
        <is>
          <t>Second band rate on the excess</t>
        </is>
      </c>
      <c r="B90" s="6">
        <f>INDEX($BV$39:$BV$49,MATCH('00 Index'!$C$4,$A$39:$A$49,0))</f>
        <v/>
      </c>
    </row>
    <row r="91">
      <c r="A91" s="6" t="inlineStr">
        <is>
          <t>Rate on the WHOLE repayment income above the crossover</t>
        </is>
      </c>
      <c r="B91" s="6">
        <f>INDEX($BW$39:$BW$49,MATCH('00 Index'!$C$4,$A$39:$A$49,0))</f>
        <v/>
      </c>
    </row>
    <row r="92">
      <c r="A92" s="6" t="inlineStr">
        <is>
          <t>Repayment at the second band start  (derived)</t>
        </is>
      </c>
      <c r="B92" s="6">
        <f>IF(N($B$91)=0,"bracket year — see the schedule above",($B$89-$B$87)*$B$88)</f>
        <v/>
      </c>
    </row>
    <row r="93">
      <c r="A93" s="6" t="inlineStr">
        <is>
          <t>Crossover — above this the whole-income rate applies  (derived)</t>
        </is>
      </c>
      <c r="B93" s="6">
        <f>IF(N($B$91)=0,"bracket year — see the schedule above",($B$92-$B$90*$B$89)/($B$91-$B$90))</f>
        <v/>
      </c>
    </row>
    <row r="94">
      <c r="A94" s="49" t="inlineStr">
        <is>
          <t>Source: ATO — study and training support loan, marginal repayment system, FY2025-26 onwards. Nil to the threshold; the rate above it applies to the EXCESS, not to the whole income, until the crossover; above that the whole-income rate applies to every dollar. The two derived rows are computed from the five above them so they cannot disagree with the rate book. A bracket year reads "bracket year — see the schedule above" here and is priced by the schedule at rows 62-83 instead. TS Tax Summary's compulsory-repayment row picks between the two on the word in B83 — nothing on this sheet is keyed by hand.</t>
        </is>
      </c>
    </row>
    <row r="96" ht="18" customHeight="1">
      <c r="A96" s="255" t="inlineStr">
        <is>
          <t>Capital gains</t>
        </is>
      </c>
    </row>
    <row r="97">
      <c r="A97" s="6" t="inlineStr">
        <is>
          <t>CGT discount on a discountable gain (Div 115) — none for a foreign resident</t>
        </is>
      </c>
      <c r="B97" s="314">
        <f>INDEX($BX$39:$BX$49,MATCH('00 Index'!$C$4,$A$39:$A$49,0))</f>
        <v/>
      </c>
    </row>
    <row r="98">
      <c r="A98" s="6" t="inlineStr">
        <is>
          <t>CGT regime for this year</t>
        </is>
      </c>
      <c r="B98" s="6">
        <f>INDEX($BY$39:$BY$49,MATCH('00 Index'!$C$4,$A$39:$A$49,0))</f>
        <v/>
      </c>
    </row>
    <row r="99">
      <c r="A99" s="4" t="inlineStr">
        <is>
          <t>Source: ITAA 1997 Div 115 — read from the by-year block above on the case's financial year. A year whose regime is not "discount" is one this workbook cannot render yet: validate.py flags it (cgt.regime) and that year's rules are applied by hand.</t>
        </is>
      </c>
    </row>
  </sheetData>
  <mergeCells count="13">
    <mergeCell ref="A51:F51"/>
    <mergeCell ref="A10:F10"/>
    <mergeCell ref="A34:D34"/>
    <mergeCell ref="A1:F1"/>
    <mergeCell ref="A15:D15"/>
    <mergeCell ref="A17:F17"/>
    <mergeCell ref="A2:D2"/>
    <mergeCell ref="A62:F62"/>
    <mergeCell ref="A21:F21"/>
    <mergeCell ref="A28:D28"/>
    <mergeCell ref="A96:F96"/>
    <mergeCell ref="A29:F29"/>
    <mergeCell ref="A36:D36"/>
  </mergeCells>
  <pageMargins left="0.75" right="0.75" top="1" bottom="1" header="0.5" footer="0.5"/>
  <pageSetup orientation="landscape" fitToHeight="0" fitToWidth="1"/>
</worksheet>
</file>

<file path=xl/worksheets/sheet25.xml><?xml version="1.0" encoding="utf-8"?>
<worksheet xmlns="http://schemas.openxmlformats.org/spreadsheetml/2006/main">
  <sheetPr>
    <outlinePr summaryBelow="1" summaryRight="1"/>
    <pageSetUpPr/>
  </sheetPr>
  <dimension ref="A1:G30"/>
  <sheetViews>
    <sheetView tabSelected="0" workbookViewId="0">
      <selection activeCell="A1" sqref="A1"/>
    </sheetView>
  </sheetViews>
  <sheetFormatPr baseColWidth="8" defaultRowHeight="15"/>
  <cols>
    <col width="4" customWidth="1" min="1" max="1"/>
    <col width="63" customWidth="1" min="2" max="2"/>
    <col width="4" customWidth="1" min="3" max="3"/>
    <col width="15" customWidth="1" min="4" max="4"/>
    <col width="8" customWidth="1" min="5" max="5"/>
    <col width="4" customWidth="1" min="6" max="6"/>
    <col width="62" customWidth="1" min="7" max="7"/>
  </cols>
  <sheetData>
    <row r="1">
      <c r="A1" s="211" t="inlineStr">
        <is>
          <t>QA CHECKS  —  ours, not the firm's. Each row compares two figures that reach the workbook by different routes; the delivery gate reads them from here and refuses the file on a ✗.</t>
        </is>
      </c>
    </row>
    <row r="2">
      <c r="A2" s="270" t="n"/>
      <c r="B2" s="270" t="n"/>
      <c r="C2" s="270" t="n"/>
      <c r="D2" s="270" t="n"/>
      <c r="E2" s="270" t="n"/>
      <c r="F2" s="270" t="n"/>
      <c r="G2" s="270" t="n"/>
    </row>
    <row r="3">
      <c r="A3" s="270" t="n"/>
      <c r="B3" s="132" t="inlineStr">
        <is>
          <t>Franking credits within the fully-franked cap</t>
        </is>
      </c>
      <c r="C3" s="270" t="n"/>
      <c r="D3" s="151">
        <f>MAX(0,'11 Dividends'!E10-'11 Dividends'!D10*3/7)</f>
        <v/>
      </c>
      <c r="E3" s="285">
        <f>IF('11 Dividends'!E10&lt;='11 Dividends'!D10*3/7+1,"✓","✗")</f>
        <v/>
      </c>
      <c r="F3" s="270" t="n"/>
      <c r="G3" s="130" t="inlineStr">
        <is>
          <t>A franked dividend cannot carry a credit above franked × 30/70. Partly franked is fine — this is the ceiling, not the ratio.</t>
        </is>
      </c>
    </row>
    <row r="4">
      <c r="A4" s="270" t="n"/>
      <c r="B4" s="132" t="inlineStr">
        <is>
          <t>TFN withheld within the no-TFN maximum</t>
        </is>
      </c>
      <c r="C4" s="270" t="n"/>
      <c r="D4" s="162">
        <f>MAX(0,'10 Interest'!D10-'10 Interest'!C10*0.47,'11 Dividends'!F10-('11 Dividends'!C10+'11 Dividends'!D10)*0.47)</f>
        <v/>
      </c>
      <c r="E4" s="285">
        <f>IF(AND('10 Interest'!D10&lt;='10 Interest'!C10*0.47+1,'11 Dividends'!F10&lt;=('11 Dividends'!C10+'11 Dividends'!D10)*0.47+1),"✓","✗")</f>
        <v/>
      </c>
      <c r="F4" s="270" t="n"/>
      <c r="G4" s="130" t="inlineStr">
        <is>
          <t>47% is the statutory no-TFN rate. Above it means a mis-keyed column.</t>
        </is>
      </c>
    </row>
    <row r="5">
      <c r="A5" s="270" t="n"/>
      <c r="B5" s="155" t="inlineStr">
        <is>
          <t>Every gain on the register reaches one of item 18's three lines</t>
        </is>
      </c>
      <c r="C5" s="270" t="n"/>
      <c r="D5" s="158">
        <f>N('IR Investment Register'!L505)+N('IR Investment Register'!M731)-(N('IR Investment Register'!N505)+N('IR Investment Register'!O731)+N('IR Investment Register'!O505)+N('IR Investment Register'!P731)+N('IR Investment Register'!P505)+N('IR Investment Register'!Q731))</f>
        <v/>
      </c>
      <c r="E5" s="48">
        <f>IF(COUNTIFS('IR Investment Register'!N505,"PROVISIONAL")+COUNTIFS('IR Investment Register'!O505,"PROVISIONAL")+COUNTIFS('IR Investment Register'!P505,"PROVISIONAL")+COUNTIFS('IR Investment Register'!O731,"PROVISIONAL")+COUNTIFS('IR Investment Register'!P731,"PROVISIONAL")+COUNTIFS('IR Investment Register'!Q731,"PROVISIONAL")&gt;0,"n/a",IF(ABS(N('IR Investment Register'!L505)+N('IR Investment Register'!M731))&lt;0.005,"n/a",IF(ROUND(N('IR Investment Register'!L505)+N('IR Investment Register'!M731)-(N('IR Investment Register'!N505)+N('IR Investment Register'!O731)+N('IR Investment Register'!O505)+N('IR Investment Register'!P731)+N('IR Investment Register'!P505)+N('IR Investment Register'!Q731)),0)=0,"✓","✗")))</f>
        <v/>
      </c>
      <c r="F5" s="270" t="n"/>
      <c r="G5" s="157" t="inlineStr">
        <is>
          <t>A parcel whose gain reaches neither Discountable, Other nor Losses — no buy date, or a cost base still being chased — is a gain that reaches no line of item 18. n/a while the register says PROVISIONAL (B13 reports that) or the register has no gain.</t>
        </is>
      </c>
    </row>
    <row r="6">
      <c r="A6" s="270" t="n"/>
      <c r="B6" s="282" t="inlineStr">
        <is>
          <t>Capital losses applied are written off at L1</t>
        </is>
      </c>
      <c r="C6" s="270" t="n"/>
      <c r="D6" s="282">
        <f>'18 CG Summary'!B10-SUM('L1 Losses'!D13:D15)</f>
        <v/>
      </c>
      <c r="E6" s="282">
        <f>IF(AND(ABS('18 CG Summary'!B10)&lt;0.005,ABS(SUM('L1 Losses'!D13:D15))&lt;0.005),"n/a",IF(ROUND('18 CG Summary'!B10-SUM('L1 Losses'!D13:D15),0)=0,"✓","✗"))</f>
        <v/>
      </c>
      <c r="F6" s="270" t="n"/>
      <c r="G6" s="282" t="inlineStr">
        <is>
          <t>Applying a loss at 18 without recouping it at L1 carries the same loss forward a second time.</t>
        </is>
      </c>
    </row>
    <row r="7">
      <c r="A7" s="270" t="n"/>
      <c r="B7" s="132" t="inlineStr">
        <is>
          <t>Revenue losses carried forward are not negative</t>
        </is>
      </c>
      <c r="C7" s="270" t="n"/>
      <c r="D7" s="164">
        <f>'L1 Losses'!F9</f>
        <v/>
      </c>
      <c r="E7" s="285">
        <f>IF('L1 Losses'!F9&gt;=-0.005,"✓","✗")</f>
        <v/>
      </c>
      <c r="F7" s="270" t="n"/>
      <c r="G7" s="130" t="inlineStr">
        <is>
          <t>A negative carry-forward means more was recouped than was held.</t>
        </is>
      </c>
    </row>
    <row r="8">
      <c r="A8" s="270" t="n"/>
      <c r="B8" s="132" t="inlineStr">
        <is>
          <t>Capital losses carried forward are not negative</t>
        </is>
      </c>
      <c r="C8" s="270" t="n"/>
      <c r="D8" s="164">
        <f>'L1 Losses'!E16</f>
        <v/>
      </c>
      <c r="E8" s="285">
        <f>IF('L1 Losses'!E16&gt;=-0.005,"✓","✗")</f>
        <v/>
      </c>
      <c r="F8" s="270" t="n"/>
      <c r="G8" s="130" t="inlineStr">
        <is>
          <t>As above, for the capital loss schedule.</t>
        </is>
      </c>
    </row>
    <row r="9">
      <c r="A9" s="270" t="n"/>
      <c r="B9" s="132" t="inlineStr">
        <is>
          <t>Hospital cover agrees with the M2 days and the policy block</t>
        </is>
      </c>
      <c r="C9" s="270" t="n"/>
      <c r="D9" s="151">
        <f>IF(UPPER(LEFT('IT1-IT8 Tests, Spouse &amp; MLS'!D37,1))="Y",MAX(0,'IT1-IT8 Tests, Spouse &amp; MLS'!D40)*'IT1-IT8 Tests, Spouse &amp; MLS'!D46,0)</f>
        <v/>
      </c>
      <c r="E9" s="151">
        <f>IF(OR(AND(UPPER(LEFT('IT1-IT8 Tests, Spouse &amp; MLS'!D37,1))="Y",UPPER(LEFT('IT1-IT8 Tests, Spouse &amp; MLS'!D50,1))&lt;&gt;"Y"),AND(UPPER(LEFT('IT1-IT8 Tests, Spouse &amp; MLS'!D37,1))&lt;&gt;"Y",N('IT1-IT8 Tests, Spouse &amp; MLS'!D38)&gt;=365,UPPER(LEFT('00 Index'!$F$5,3))&lt;&gt;"NON")),"✗","✓")</f>
        <v/>
      </c>
      <c r="F9" s="270" t="n"/>
      <c r="G9" s="130" t="inlineStr">
        <is>
          <t>Full-year cover is what makes the surcharge nil. Claimed without a policy on file, it is worth the figure at left.</t>
        </is>
      </c>
    </row>
    <row r="10">
      <c r="A10" s="270" t="n"/>
      <c r="B10" s="132" t="inlineStr">
        <is>
          <t>Medicare levy tested on the family threshold</t>
        </is>
      </c>
      <c r="C10" s="270" t="n"/>
      <c r="D10" s="151">
        <f>('TS Tax Summary'!D50+'IT1-IT8 Tests, Spouse &amp; MLS'!D23)-('RT Rates'!$B$18+MAX(0,N('IT1-IT8 Tests, Spouse &amp; MLS'!D13))*'RT Rates'!$B$19)</f>
        <v/>
      </c>
      <c r="E10" s="151">
        <f>IF(AND(UPPER(LEFT('IT1-IT8 Tests, Spouse &amp; MLS'!D16,1))="Y",'TS Tax Summary'!D50&gt;'RT Rates'!$B$11,('TS Tax Summary'!D50+'IT1-IT8 Tests, Spouse &amp; MLS'!D23)&lt;=('RT Rates'!$B$18+MAX(0,N('IT1-IT8 Tests, Spouse &amp; MLS'!D13))*'RT Rates'!$B$19)),"✗","✓")</f>
        <v/>
      </c>
      <c r="F10" s="270" t="n"/>
      <c r="G10" s="130" t="inlineStr">
        <is>
          <t>The levy row uses the SINGLE thresholds. With a spouse and a family income under the family threshold, a reduction was due.</t>
        </is>
      </c>
    </row>
    <row r="11">
      <c r="A11" s="282" t="n"/>
      <c r="B11" s="132" t="n"/>
      <c r="C11" s="282" t="n"/>
      <c r="D11" s="151" t="n"/>
      <c r="E11" s="151" t="n"/>
      <c r="F11" s="282" t="n"/>
      <c r="G11" s="130" t="inlineStr">
        <is>
          <t>A parcel one side knows about and the other does not. Blank report = not obtained, which is a review point, not a pass.</t>
        </is>
      </c>
    </row>
    <row r="12">
      <c r="A12" s="270" t="n"/>
      <c r="B12" s="132" t="inlineStr">
        <is>
          <t>Non-resident basis holds no pre-8-May-2012 discountable asset</t>
        </is>
      </c>
      <c r="C12" s="270" t="n"/>
      <c r="D12" s="164">
        <f>IF('00 Index'!$F$5&lt;&gt;"Non-resident",0,COUNTIFS('18a CGT Events'!$B$5:$B$8,"&gt;0",'18a CGT Events'!$B$5:$B$8,"&lt;41037",'18a CGT Events'!$G$5:$G$8,"Y*")+COUNTIFS('IR Investment Register'!$C$5:$C$504,"&gt;0",'IR Investment Register'!$C$5:$C$504,"&lt;41037",'IR Investment Register'!$M$5:$M$504,"Y*")+COUNTIFS('IR Investment Register'!$C$671:$C$730,"&gt;0",'IR Investment Register'!$C$671:$C$730,"&lt;41037",'IR Investment Register'!$N$671:$N$730,"Y*")+COUNTIFS('18c CGT Other'!$B$5:$B$12,"&gt;0",'18c CGT Other'!$B$5:$B$12,"&lt;41037",'18c CGT Other'!$G$5:$G$12,"Y*"))</f>
        <v/>
      </c>
      <c r="E12" s="164">
        <f>IF('00 Index'!$F$5&lt;&gt;"Non-resident","n/a",IF(COUNTIFS('18a CGT Events'!$B$5:$B$8,"&gt;0",'18a CGT Events'!$B$5:$B$8,"&lt;41037",'18a CGT Events'!$G$5:$G$8,"Y*")+COUNTIFS('IR Investment Register'!$C$5:$C$504,"&gt;0",'IR Investment Register'!$C$5:$C$504,"&lt;41037",'IR Investment Register'!$M$5:$M$504,"Y*")+COUNTIFS('IR Investment Register'!$C$671:$C$730,"&gt;0",'IR Investment Register'!$C$671:$C$730,"&lt;41037",'IR Investment Register'!$N$671:$N$730,"Y*")+COUNTIFS('18c CGT Other'!$B$5:$B$12,"&gt;0",'18c CGT Other'!$B$5:$B$12,"&lt;41037",'18c CGT Other'!$G$5:$G$12,"Y*")&gt;0,"✗","✓"))</f>
        <v/>
      </c>
      <c r="F12" s="270" t="n"/>
      <c r="G12" s="270" t="n"/>
    </row>
    <row r="13">
      <c r="A13" s="270" t="n"/>
      <c r="B13" s="248" t="inlineStr">
        <is>
          <t>Tax Summary still links to each schedule (was 00 Index → TS link)</t>
        </is>
      </c>
      <c r="C13" s="270" t="n"/>
      <c r="D13" s="270" t="n"/>
      <c r="E13" s="270" t="n"/>
      <c r="F13" s="270" t="n"/>
      <c r="G13" s="270" t="n"/>
    </row>
    <row r="14" ht="18" customHeight="1">
      <c r="A14" s="270" t="n"/>
      <c r="B14" s="249" t="inlineStr">
        <is>
          <t>Tax summary — every return item lives here</t>
        </is>
      </c>
      <c r="C14" s="270" t="n"/>
      <c r="D14" s="270" t="n"/>
      <c r="E14" s="48" t="n"/>
      <c r="F14" s="270" t="n"/>
      <c r="G14" s="270" t="n"/>
    </row>
    <row r="15" ht="18" customHeight="1">
      <c r="A15" s="270" t="n"/>
      <c r="B15" s="249" t="inlineStr">
        <is>
          <t>Review points</t>
        </is>
      </c>
      <c r="C15" s="270" t="n"/>
      <c r="D15" s="270" t="n"/>
      <c r="E15" s="48" t="n"/>
      <c r="F15" s="270" t="n"/>
      <c r="G15" s="270" t="n"/>
    </row>
    <row r="16" ht="18" customHeight="1">
      <c r="A16" s="270" t="n"/>
      <c r="B16" s="249" t="inlineStr">
        <is>
          <t>Salary, wages &amp; allowances</t>
        </is>
      </c>
      <c r="C16" s="270" t="n"/>
      <c r="D16" s="270" t="n"/>
      <c r="E16" s="48">
        <f>IF(ABS(N('1-2 Salary &amp; Wages'!B9))&lt;0.005,"n/a",IF('TS Tax Summary'!D6='1-2 Salary &amp; Wages'!B9,"by formula","✗"))</f>
        <v/>
      </c>
      <c r="F16" s="270" t="n"/>
      <c r="G16" s="270" t="n"/>
    </row>
    <row r="17" ht="18" customHeight="1">
      <c r="A17" s="270" t="n"/>
      <c r="B17" s="249" t="inlineStr">
        <is>
          <t>Interest income</t>
        </is>
      </c>
      <c r="C17" s="270" t="n"/>
      <c r="D17" s="270" t="n"/>
      <c r="E17" s="48">
        <f>IF(ABS(N('10 Interest'!C10))&lt;0.005,"n/a",IF('TS Tax Summary'!D15='10 Interest'!C10,"by formula","✗"))</f>
        <v/>
      </c>
      <c r="F17" s="270" t="n"/>
      <c r="G17" s="270" t="n"/>
    </row>
    <row r="18" ht="18" customHeight="1">
      <c r="A18" s="270" t="n"/>
      <c r="B18" s="249" t="inlineStr">
        <is>
          <t>Dividend income</t>
        </is>
      </c>
      <c r="C18" s="270" t="n"/>
      <c r="D18" s="270" t="n"/>
      <c r="E18" s="48">
        <f>IF(ABS(N('11 Dividends'!G10))&lt;0.005,"n/a",IF('TS Tax Summary'!D16='11 Dividends'!G10,"by formula","✗"))</f>
        <v/>
      </c>
      <c r="F18" s="270" t="n"/>
      <c r="G18" s="270" t="n"/>
    </row>
    <row r="19" ht="18" customHeight="1">
      <c r="A19" s="270" t="n"/>
      <c r="B19" s="249" t="inlineStr">
        <is>
          <t>Partnership &amp; trust distributions</t>
        </is>
      </c>
      <c r="C19" s="270" t="n"/>
      <c r="D19" s="270" t="n"/>
      <c r="E19" s="48">
        <f>IF(ABS(N('13 Distributions'!K9))&lt;0.005,"n/a",IF('TS Tax Summary'!D18='13 Distributions'!K9,"by formula","✗"))</f>
        <v/>
      </c>
      <c r="F19" s="270" t="n"/>
      <c r="G19" s="270" t="n"/>
    </row>
    <row r="20" ht="18" customHeight="1">
      <c r="A20" s="270" t="n"/>
      <c r="B20" s="249" t="inlineStr">
        <is>
          <t>Business — sole trader</t>
        </is>
      </c>
      <c r="C20" s="270" t="n"/>
      <c r="D20" s="270" t="n"/>
      <c r="E20" s="48">
        <f>IF(ABS(N('15 Business'!B25))&lt;0.005,"n/a",IF('TS Tax Summary'!D20='15 Business'!B25,"by formula","✗"))</f>
        <v/>
      </c>
      <c r="F20" s="270" t="n"/>
      <c r="G20" s="270" t="n"/>
    </row>
    <row r="21" ht="18" customHeight="1">
      <c r="A21" s="270" t="n"/>
      <c r="B21" s="249" t="inlineStr">
        <is>
          <t>Rental properties</t>
        </is>
      </c>
      <c r="C21" s="270" t="n"/>
      <c r="D21" s="270" t="n"/>
      <c r="E21" s="48">
        <f>IF(ABS(N('21a Rental Property'!D37)+N('21b Rental Property'!D37)+N('21c Rental Property'!D37))&lt;0.005,"n/a",IF(ROUND(N('21 Rental Summary'!F8),2)=ROUND(N('21a Rental Property'!D37)+N('21b Rental Property'!D37)+N('21c Rental Property'!D37),2),"by formula","✗"))</f>
        <v/>
      </c>
      <c r="F21" s="270" t="n"/>
      <c r="G21" s="270" t="n"/>
    </row>
    <row r="22" ht="18" customHeight="1">
      <c r="A22" s="270" t="n"/>
      <c r="B22" s="249" t="inlineStr">
        <is>
          <t>CGT events — property · shares · other</t>
        </is>
      </c>
      <c r="C22" s="270" t="n"/>
      <c r="D22" s="270" t="n"/>
      <c r="E22" s="48">
        <f>IF(ABS(N('18a CGT Events'!H9)+N('18a CGT Events'!I9)+N('IR Investment Register'!N505)+N('IR Investment Register'!O731)+N('IR Investment Register'!O505)+N('IR Investment Register'!P731)+N('18c CGT Other'!H13)+N('18c CGT Other'!I13))&lt;0.005,"n/a",IF(ROUND(N('18 CG Summary'!B5)+N('18 CG Summary'!B6),2)=ROUND(N('18a CGT Events'!H9)+N('18a CGT Events'!I9)+N('IR Investment Register'!N505)+N('IR Investment Register'!O731)+N('IR Investment Register'!O505)+N('IR Investment Register'!P731)+N('18c CGT Other'!H13)+N('18c CGT Other'!I13),2),"by formula","✗"))</f>
        <v/>
      </c>
      <c r="F22" s="270" t="n"/>
      <c r="G22" s="270" t="n"/>
    </row>
    <row r="23" ht="18" customHeight="1">
      <c r="A23" s="270" t="n"/>
      <c r="B23" s="249" t="inlineStr">
        <is>
          <t>Capital gains summary</t>
        </is>
      </c>
      <c r="C23" s="270" t="n"/>
      <c r="D23" s="270" t="n"/>
      <c r="E23" s="48">
        <f>IF(ABS(N('18 CG Summary'!B13))&lt;0.005,"n/a",IF('TS Tax Summary'!D23='18 CG Summary'!B13,"by formula","✗"))</f>
        <v/>
      </c>
      <c r="F23" s="270" t="n"/>
      <c r="G23" s="270" t="n"/>
    </row>
    <row r="24" ht="18" customHeight="1">
      <c r="A24" s="270" t="n"/>
      <c r="B24" s="249" t="inlineStr">
        <is>
          <t>Investment register</t>
        </is>
      </c>
      <c r="C24" s="270" t="n"/>
      <c r="D24" s="270" t="n"/>
      <c r="E24" s="48" t="n"/>
      <c r="F24" s="270" t="n"/>
      <c r="G24" s="270" t="n"/>
    </row>
    <row r="25" ht="18" customHeight="1">
      <c r="A25" s="270" t="n"/>
      <c r="B25" s="249" t="inlineStr">
        <is>
          <t>Deductions D1–D15</t>
        </is>
      </c>
      <c r="C25" s="270" t="n"/>
      <c r="D25" s="270" t="n"/>
      <c r="E25" s="48">
        <f>IF(ABS(N('D1-D15 Deductions'!C79))&lt;0.005,"n/a",IF('TS Tax Summary'!D48='D1-D15 Deductions'!C79,"by formula","✗"))</f>
        <v/>
      </c>
      <c r="F25" s="270" t="n"/>
      <c r="G25" s="270" t="n"/>
    </row>
    <row r="26" ht="18" customHeight="1">
      <c r="A26" s="270" t="n"/>
      <c r="B26" s="249" t="inlineStr">
        <is>
          <t>Losses carried forward</t>
        </is>
      </c>
      <c r="C26" s="270" t="n"/>
      <c r="D26" s="270" t="n"/>
      <c r="E26" s="48">
        <f>IF(ABS(N('L1 Losses'!E16))&lt;0.005,"n/a",IF(ROUND(N('TTR Return Labels'!D31),2)=ROUND(N('L1 Losses'!E16),2),"by formula","✗"))</f>
        <v/>
      </c>
      <c r="F26" s="270" t="n"/>
      <c r="G26" s="270" t="n"/>
    </row>
    <row r="27" ht="18" customHeight="1">
      <c r="A27" s="270" t="n"/>
      <c r="B27" s="249" t="inlineStr">
        <is>
          <t>Tax return labels</t>
        </is>
      </c>
      <c r="C27" s="270" t="n"/>
      <c r="D27" s="270" t="n"/>
      <c r="E27" s="48" t="n"/>
      <c r="F27" s="270" t="n"/>
      <c r="G27" s="270" t="n"/>
    </row>
    <row r="28" ht="18" customHeight="1">
      <c r="A28" s="270" t="n"/>
      <c r="B28" s="249" t="inlineStr">
        <is>
          <t>Foreign source income</t>
        </is>
      </c>
      <c r="C28" s="270" t="n"/>
      <c r="D28" s="270" t="n"/>
      <c r="E28" s="48">
        <f>IF(ABS(N('20 Foreign Income'!D11))&lt;0.005,"n/a",IF('TS Tax Summary'!D25='20 Foreign Income'!D11,"by formula","✗"))</f>
        <v/>
      </c>
      <c r="F28" s="270" t="n"/>
      <c r="G28" s="270" t="n"/>
    </row>
    <row r="29" ht="18" customHeight="1">
      <c r="A29" s="270" t="n"/>
      <c r="B29" s="249" t="inlineStr">
        <is>
          <t>Items with no schedule of their own</t>
        </is>
      </c>
      <c r="C29" s="270" t="n"/>
      <c r="D29" s="270" t="n"/>
      <c r="E29" s="48" t="n"/>
      <c r="F29" s="270" t="n"/>
      <c r="G29" s="270" t="n"/>
    </row>
    <row r="30" ht="18" customHeight="1">
      <c r="A30" s="270" t="n"/>
      <c r="B30" s="249" t="inlineStr">
        <is>
          <t>Income tests, spouse &amp; surcharge</t>
        </is>
      </c>
      <c r="C30" s="270" t="n"/>
      <c r="D30" s="270" t="n"/>
      <c r="E30" s="48">
        <f>IF(ABS(N('IT1-IT8 Tests, Spouse &amp; MLS'!D47))&lt;0.005,"n/a",IF(ROUND(N('TS Tax Summary'!D55),2)=ROUND(N('IT1-IT8 Tests, Spouse &amp; MLS'!D47),2),"by formula","✗"))</f>
        <v/>
      </c>
      <c r="F30" s="270" t="n"/>
      <c r="G30" s="270" t="n"/>
    </row>
  </sheetData>
  <mergeCells count="1">
    <mergeCell ref="A1:G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2026-07-28T07:35:20Z</dcterms:created>
  <dcterms:modified xsi:type="dcterms:W3CDTF">2026-09-25T02:54:53Z</dcterms:modified>
</cp:coreProperties>
</file>